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603" activeTab="7"/>
  </bookViews>
  <sheets>
    <sheet name="Sommaire" sheetId="1" r:id="rId1"/>
    <sheet name="Plan de financement" sheetId="2" r:id="rId2"/>
    <sheet name="Compte de résultat" sheetId="3" r:id="rId3"/>
    <sheet name="Trésorerie" sheetId="4" r:id="rId4"/>
    <sheet name="Salaires" sheetId="5" r:id="rId5"/>
    <sheet name="Immo_ dotations_ emprunts" sheetId="6" r:id="rId6"/>
    <sheet name="Chiffre d_affaires" sheetId="7" r:id="rId7"/>
    <sheet name="Données historiques_ constantes" sheetId="8" r:id="rId8"/>
  </sheets>
  <externalReferences>
    <externalReference r:id="rId11"/>
  </externalReferences>
  <definedNames>
    <definedName name="_xlnm.Print_Area" localSheetId="6">'Chiffre d_affaires'!$A$1:$F$109</definedName>
    <definedName name="_xlnm.Print_Area" localSheetId="2">'Compte de résultat'!$A$1:$D$72</definedName>
    <definedName name="_xlnm.Print_Area" localSheetId="7">'Données historiques_ constantes'!$A$1:$D$51</definedName>
    <definedName name="_xlnm.Print_Area" localSheetId="5">'Immo_ dotations_ emprunts'!$A$1:$F$63</definedName>
    <definedName name="_xlnm.Print_Area" localSheetId="1">'Plan de financement'!$A$1:$D$49</definedName>
    <definedName name="_xlnm.Print_Area" localSheetId="4">'Salaires'!$A$1:$H$50</definedName>
    <definedName name="_xlnm.Print_Area" localSheetId="3">'Trésorerie'!$A$3:$Q$65</definedName>
    <definedName name="CAPITAL">#REF!</definedName>
    <definedName name="DUREE">#REF!</definedName>
    <definedName name="DUREE1">#REF!</definedName>
    <definedName name="DUREE2">#REF!</definedName>
    <definedName name="MENSUAL">#REF!</definedName>
    <definedName name="MENSUAL1">#REF!</definedName>
    <definedName name="MENSUAL2">#REF!</definedName>
    <definedName name="monnaie">'[1]Accueil'!$D$20</definedName>
    <definedName name="nom">'[1]Accueil'!$C$29</definedName>
    <definedName name="PA">'Compte de résultat'!$B$28</definedName>
    <definedName name="PA1">'Compte de résultat'!#REF!</definedName>
    <definedName name="PA11">'Compte de résultat'!#REF!</definedName>
    <definedName name="PA12">'Compte de résultat'!#REF!</definedName>
    <definedName name="PA13">'Compte de résultat'!#REF!</definedName>
    <definedName name="PB">'Compte de résultat'!$C$28</definedName>
    <definedName name="PB1">'Compte de résultat'!#REF!</definedName>
    <definedName name="PB2">'Compte de résultat'!#REF!</definedName>
    <definedName name="PB3">'Compte de résultat'!#REF!</definedName>
    <definedName name="PC">'Compte de résultat'!$D$28</definedName>
    <definedName name="PC1">'Compte de résultat'!#REF!</definedName>
    <definedName name="PC2">'Compte de résultat'!#REF!</definedName>
    <definedName name="PC3">'Compte de résultat'!#REF!</definedName>
    <definedName name="TAUX">#REF!</definedName>
    <definedName name="TAUX1">#REF!</definedName>
    <definedName name="TAUX2">#REF!</definedName>
  </definedNames>
  <calcPr fullCalcOnLoad="1"/>
</workbook>
</file>

<file path=xl/comments2.xml><?xml version="1.0" encoding="utf-8"?>
<comments xmlns="http://schemas.openxmlformats.org/spreadsheetml/2006/main">
  <authors>
    <author>SF</author>
  </authors>
  <commentList>
    <comment ref="B4" authorId="0">
      <text>
        <r>
          <rPr>
            <sz val="8"/>
            <color indexed="8"/>
            <rFont val="Times New Roman"/>
            <family val="1"/>
          </rPr>
          <t xml:space="preserve">Modifier dans cette case l'année du 1er exercice si nécessaire
</t>
        </r>
      </text>
    </comment>
    <comment ref="A7" authorId="0">
      <text>
        <r>
          <rPr>
            <sz val="8"/>
            <color indexed="8"/>
            <rFont val="Times New Roman"/>
            <family val="1"/>
          </rPr>
          <t xml:space="preserve">Pour les détails des immobilisations utiliser a feuille" Immmo, dotations et emprunts"
</t>
        </r>
      </text>
    </comment>
    <comment ref="A11" authorId="0">
      <text>
        <r>
          <rPr>
            <sz val="8"/>
            <color indexed="8"/>
            <rFont val="Times New Roman"/>
            <family val="1"/>
          </rPr>
          <t xml:space="preserve">Pour les détails des investissements utiliser a feuille" Immmo, dotations et emprunts"
</t>
        </r>
      </text>
    </comment>
    <comment ref="A17" authorId="0">
      <text>
        <r>
          <rPr>
            <sz val="8"/>
            <color indexed="8"/>
            <rFont val="Times New Roman"/>
            <family val="1"/>
          </rPr>
          <t xml:space="preserve">Pour les détails des investissements utiliser la feuille" Immmo, dotations et emprunts"
</t>
        </r>
      </text>
    </comment>
    <comment ref="A21" authorId="0">
      <text>
        <r>
          <rPr>
            <sz val="8"/>
            <color indexed="8"/>
            <rFont val="Times New Roman"/>
            <family val="1"/>
          </rPr>
          <t xml:space="preserve">Il est calculé automatiquement à partir des informations des feuilles "Chiffre d'affaires" et "données historiques"
</t>
        </r>
      </text>
    </comment>
    <comment ref="A39" authorId="0">
      <text>
        <r>
          <rPr>
            <sz val="8"/>
            <color indexed="8"/>
            <rFont val="Times New Roman"/>
            <family val="1"/>
          </rPr>
          <t xml:space="preserve">Pour les connaître voir le guide des fondations édité par la CRES Nord Pas de Calais
</t>
        </r>
      </text>
    </comment>
    <comment ref="A41" authorId="0">
      <text>
        <r>
          <rPr>
            <sz val="8"/>
            <color indexed="8"/>
            <rFont val="Times New Roman"/>
            <family val="1"/>
          </rPr>
          <t>Pour les détails des</t>
        </r>
        <r>
          <rPr>
            <b/>
            <sz val="8"/>
            <color indexed="8"/>
            <rFont val="Times New Roman"/>
            <family val="1"/>
          </rPr>
          <t xml:space="preserve"> </t>
        </r>
        <r>
          <rPr>
            <sz val="8"/>
            <color indexed="8"/>
            <rFont val="Times New Roman"/>
            <family val="1"/>
          </rPr>
          <t xml:space="preserve">emprunts utiliser a feuille" Immmo, dotations et emprunts"
</t>
        </r>
      </text>
    </comment>
  </commentList>
</comments>
</file>

<file path=xl/comments3.xml><?xml version="1.0" encoding="utf-8"?>
<comments xmlns="http://schemas.openxmlformats.org/spreadsheetml/2006/main">
  <authors>
    <author>SF</author>
  </authors>
  <commentList>
    <comment ref="A3" authorId="0">
      <text>
        <r>
          <rPr>
            <sz val="8"/>
            <color indexed="8"/>
            <rFont val="Times New Roman"/>
            <family val="1"/>
          </rPr>
          <t>Pour saisir les chiffres d'affaire par activité utiliser la feuille de calcul"Chiffre d'affaires"</t>
        </r>
      </text>
    </comment>
    <comment ref="A9" authorId="0">
      <text>
        <r>
          <rPr>
            <sz val="8"/>
            <color indexed="8"/>
            <rFont val="Times New Roman"/>
            <family val="1"/>
          </rPr>
          <t xml:space="preserve">Elles se calculent automatiquement dans la feuile "Salaires"
</t>
        </r>
      </text>
    </comment>
    <comment ref="A24" authorId="0">
      <text>
        <r>
          <rPr>
            <sz val="8"/>
            <color indexed="8"/>
            <rFont val="Times New Roman"/>
            <family val="1"/>
          </rPr>
          <t xml:space="preserve">Pour les connaître voir le guide des fondations édité par la CRES Nord Pas de Calais
</t>
        </r>
      </text>
    </comment>
    <comment ref="A28" authorId="0">
      <text>
        <r>
          <rPr>
            <b/>
            <sz val="8"/>
            <color indexed="8"/>
            <rFont val="Arial Unicode MS"/>
            <family val="0"/>
          </rPr>
          <t xml:space="preserve"> </t>
        </r>
        <r>
          <rPr>
            <b/>
            <sz val="8"/>
            <color indexed="8"/>
            <rFont val="Times New Roman"/>
            <family val="1"/>
          </rPr>
          <t xml:space="preserve">Le total des produits correspond à la somme : des chiffres d'affaires, des subventions liées au projet d'insertion (Aides aux postes), des subventions de fonctionnement et le montant des adhésions.     
</t>
        </r>
      </text>
    </comment>
    <comment ref="A29" authorId="0">
      <text>
        <r>
          <rPr>
            <sz val="8"/>
            <color indexed="8"/>
            <rFont val="Times New Roman"/>
            <family val="1"/>
          </rPr>
          <t xml:space="preserve">Elles se calculent avec les données saisies dans "Chiffre d'affaires"
</t>
        </r>
      </text>
    </comment>
    <comment ref="A34" authorId="0">
      <text>
        <r>
          <rPr>
            <b/>
            <sz val="8"/>
            <color indexed="8"/>
            <rFont val="Arial Unicode MS"/>
            <family val="0"/>
          </rPr>
          <t xml:space="preserve"> </t>
        </r>
        <r>
          <rPr>
            <b/>
            <sz val="8"/>
            <color indexed="8"/>
            <rFont val="Times New Roman"/>
            <family val="1"/>
          </rPr>
          <t xml:space="preserve">La marge brute concerne uniquement les entreprises commerciales ou ayant une activité commerciale. Elle mesure les ressources d'exploitation de l'entreprise. C'est un indicateur permettant de suivre l'évolution d'une politique commerciale. Elle s'exprime souvent en pourcentage du chiffre d'affaires. 
</t>
        </r>
      </text>
    </comment>
    <comment ref="A35" authorId="0">
      <text>
        <r>
          <rPr>
            <sz val="8"/>
            <color indexed="8"/>
            <rFont val="Times New Roman"/>
            <family val="1"/>
          </rPr>
          <t>Les rubriques sont indicatives et peuvent être modifiées en foncton de votre activité</t>
        </r>
      </text>
    </comment>
    <comment ref="C35" authorId="0">
      <text>
        <r>
          <rPr>
            <sz val="8"/>
            <color indexed="8"/>
            <rFont val="Times New Roman"/>
            <family val="1"/>
          </rPr>
          <t xml:space="preserve">Une progression automatique de 2% par
an est programmée mais vous pouvez la supprimer en saisissant directement das la cellule (année 2 et 3)
</t>
        </r>
      </text>
    </comment>
    <comment ref="D35" authorId="0">
      <text>
        <r>
          <rPr>
            <sz val="8"/>
            <color indexed="8"/>
            <rFont val="Times New Roman"/>
            <family val="1"/>
          </rPr>
          <t xml:space="preserve">Une progression automatique de 2% paran est programmée mais vous pouvez la supprimer en saisissant directement das la cellule (année 2 et 3)
</t>
        </r>
      </text>
    </comment>
    <comment ref="A52" authorId="0">
      <text>
        <r>
          <rPr>
            <b/>
            <sz val="8"/>
            <color indexed="8"/>
            <rFont val="Times New Roman"/>
            <family val="1"/>
          </rPr>
          <t xml:space="preserve">Elle évalue la dimension économique de l'entreprise. Elle détermine la richesse crée et constituée par le travail du personnel et par l'entreprise elle-même.  
</t>
        </r>
      </text>
    </comment>
    <comment ref="A57" authorId="0">
      <text>
        <r>
          <rPr>
            <sz val="8"/>
            <color indexed="8"/>
            <rFont val="Times New Roman"/>
            <family val="1"/>
          </rPr>
          <t xml:space="preserve">Les données sont à saisir dans la feulle "Salaires"
</t>
        </r>
      </text>
    </comment>
    <comment ref="A58" authorId="0">
      <text>
        <r>
          <rPr>
            <sz val="8"/>
            <color indexed="8"/>
            <rFont val="Times New Roman"/>
            <family val="1"/>
          </rPr>
          <t xml:space="preserve">Idem
</t>
        </r>
      </text>
    </comment>
    <comment ref="A63" authorId="0">
      <text>
        <r>
          <rPr>
            <b/>
            <sz val="8"/>
            <color indexed="8"/>
            <rFont val="Times New Roman"/>
            <family val="1"/>
          </rPr>
          <t xml:space="preserve">Il mesure l'éfficacité économique des investissements. Ce résultat n'est influencé ni par les systèmes d'amortissements choisis, ni par la situation financière de l'entreprise. 
</t>
        </r>
      </text>
    </comment>
    <comment ref="A65" authorId="0">
      <text>
        <r>
          <rPr>
            <b/>
            <sz val="8"/>
            <color indexed="8"/>
            <rFont val="Times New Roman"/>
            <family val="1"/>
          </rPr>
          <t xml:space="preserve">Il évalue la rentabilité économique de l'entreprise.
</t>
        </r>
      </text>
    </comment>
    <comment ref="A66" authorId="0">
      <text>
        <r>
          <rPr>
            <sz val="8"/>
            <color indexed="8"/>
            <rFont val="Times New Roman"/>
            <family val="1"/>
          </rPr>
          <t xml:space="preserve">Intérêt des emprûnt en cours et à venir. Les données sont reportées de la feuille "Immo, dotations, emprûnts"
</t>
        </r>
      </text>
    </comment>
    <comment ref="A69" authorId="0">
      <text>
        <r>
          <rPr>
            <b/>
            <sz val="8"/>
            <color indexed="8"/>
            <rFont val="Times New Roman"/>
            <family val="1"/>
          </rPr>
          <t xml:space="preserve">Il mesure la rentabilité de l'entreprise en incluant sa situation financière.
</t>
        </r>
      </text>
    </comment>
    <comment ref="A71" authorId="0">
      <text>
        <r>
          <rPr>
            <b/>
            <sz val="8"/>
            <color indexed="8"/>
            <rFont val="Times New Roman"/>
            <family val="1"/>
          </rPr>
          <t xml:space="preserve">Il indique ce qui reste à la disposition de l'entreprise après paiement de l'Impôt sur les sociétés.
</t>
        </r>
      </text>
    </comment>
  </commentList>
</comments>
</file>

<file path=xl/comments4.xml><?xml version="1.0" encoding="utf-8"?>
<comments xmlns="http://schemas.openxmlformats.org/spreadsheetml/2006/main">
  <authors>
    <author>SF</author>
  </authors>
  <commentList>
    <comment ref="A15" authorId="0">
      <text>
        <r>
          <rPr>
            <b/>
            <sz val="8"/>
            <color indexed="8"/>
            <rFont val="Times New Roman"/>
            <family val="1"/>
          </rPr>
          <t xml:space="preserve">Voir au dessus
</t>
        </r>
      </text>
    </comment>
    <comment ref="A16" authorId="0">
      <text>
        <r>
          <rPr>
            <b/>
            <sz val="8"/>
            <color indexed="8"/>
            <rFont val="Times New Roman"/>
            <family val="1"/>
          </rPr>
          <t xml:space="preserve">Idem
</t>
        </r>
      </text>
    </comment>
    <comment ref="A18" authorId="0">
      <text>
        <r>
          <rPr>
            <sz val="8"/>
            <color indexed="8"/>
            <rFont val="Times New Roman"/>
            <family val="1"/>
          </rPr>
          <t>Données calculées automatiquement à partir des hypothèses de la feuille 'Chiffre d'affaires"</t>
        </r>
      </text>
    </comment>
    <comment ref="B21" authorId="0">
      <text>
        <r>
          <rPr>
            <sz val="8"/>
            <color indexed="8"/>
            <rFont val="Times New Roman"/>
            <family val="1"/>
          </rPr>
          <t xml:space="preserve">Hypothése  :règlement mensuel
</t>
        </r>
      </text>
    </comment>
    <comment ref="A30" authorId="0">
      <text>
        <r>
          <rPr>
            <sz val="8"/>
            <color indexed="8"/>
            <rFont val="Times New Roman"/>
            <family val="1"/>
          </rPr>
          <t xml:space="preserve">Avance de trésorerie, dons ...  </t>
        </r>
      </text>
    </comment>
    <comment ref="A34" authorId="0">
      <text>
        <r>
          <rPr>
            <b/>
            <sz val="8"/>
            <color indexed="8"/>
            <rFont val="Times New Roman"/>
            <family val="1"/>
          </rPr>
          <t>Par hypothèse : les investissements sont réalisés au début de l'exercice</t>
        </r>
      </text>
    </comment>
    <comment ref="A35" authorId="0">
      <text>
        <r>
          <rPr>
            <b/>
            <sz val="8"/>
            <color indexed="8"/>
            <rFont val="Times New Roman"/>
            <family val="1"/>
          </rPr>
          <t xml:space="preserve">Idem
</t>
        </r>
      </text>
    </comment>
    <comment ref="A36" authorId="0">
      <text>
        <r>
          <rPr>
            <b/>
            <sz val="8"/>
            <color indexed="8"/>
            <rFont val="Times New Roman"/>
            <family val="1"/>
          </rPr>
          <t xml:space="preserve">Idem
</t>
        </r>
      </text>
    </comment>
    <comment ref="A38" authorId="0">
      <text>
        <r>
          <rPr>
            <b/>
            <sz val="8"/>
            <color indexed="8"/>
            <rFont val="Times New Roman"/>
            <family val="1"/>
          </rPr>
          <t>Règlement proportionnel au CA</t>
        </r>
      </text>
    </comment>
    <comment ref="A43" authorId="0">
      <text>
        <r>
          <rPr>
            <b/>
            <sz val="8"/>
            <color indexed="8"/>
            <rFont val="Times New Roman"/>
            <family val="1"/>
          </rPr>
          <t xml:space="preserve">Règlement par 1/6
</t>
        </r>
      </text>
    </comment>
    <comment ref="A49" authorId="0">
      <text>
        <r>
          <rPr>
            <b/>
            <sz val="8"/>
            <color indexed="8"/>
            <rFont val="Times New Roman"/>
            <family val="1"/>
          </rPr>
          <t xml:space="preserve">Règlement annuel
</t>
        </r>
      </text>
    </comment>
    <comment ref="A52" authorId="0">
      <text>
        <r>
          <rPr>
            <b/>
            <sz val="8"/>
            <color indexed="8"/>
            <rFont val="Times New Roman"/>
            <family val="1"/>
          </rPr>
          <t xml:space="preserve">Engagement par 1/2
</t>
        </r>
      </text>
    </comment>
    <comment ref="A53" authorId="0">
      <text>
        <r>
          <rPr>
            <b/>
            <sz val="8"/>
            <color indexed="8"/>
            <rFont val="Times New Roman"/>
            <family val="1"/>
          </rPr>
          <t>Engagement de la dépense annuelle en une seule fois</t>
        </r>
      </text>
    </comment>
    <comment ref="A54" authorId="0">
      <text>
        <r>
          <rPr>
            <b/>
            <sz val="8"/>
            <color indexed="8"/>
            <rFont val="Times New Roman"/>
            <family val="1"/>
          </rPr>
          <t xml:space="preserve">Idem
</t>
        </r>
      </text>
    </comment>
    <comment ref="A56" authorId="0">
      <text>
        <r>
          <rPr>
            <b/>
            <sz val="8"/>
            <color indexed="8"/>
            <rFont val="Times New Roman"/>
            <family val="1"/>
          </rPr>
          <t>Il n'a pas été tenu compte de la TVA.
Les taxes sont réglées en fin d'exercice</t>
        </r>
      </text>
    </comment>
    <comment ref="A57" authorId="0">
      <text>
        <r>
          <rPr>
            <sz val="8"/>
            <color indexed="8"/>
            <rFont val="Times New Roman"/>
            <family val="1"/>
          </rPr>
          <t>Calculés en fonction des données de la feuille "Salaires"</t>
        </r>
      </text>
    </comment>
    <comment ref="A58" authorId="0">
      <text>
        <r>
          <rPr>
            <sz val="8"/>
            <color indexed="8"/>
            <rFont val="Times New Roman"/>
            <family val="1"/>
          </rPr>
          <t xml:space="preserve">Calculés en fonction des données de la feuille "Salaires"
</t>
        </r>
      </text>
    </comment>
    <comment ref="A60" authorId="0">
      <text>
        <r>
          <rPr>
            <sz val="8"/>
            <color indexed="8"/>
            <rFont val="Times New Roman"/>
            <family val="1"/>
          </rPr>
          <t xml:space="preserve">Remboursements d'avances de trésorerie, prêt ç une autre asso, prêts au personnel …)
</t>
        </r>
      </text>
    </comment>
  </commentList>
</comments>
</file>

<file path=xl/comments5.xml><?xml version="1.0" encoding="utf-8"?>
<comments xmlns="http://schemas.openxmlformats.org/spreadsheetml/2006/main">
  <authors>
    <author>SF</author>
  </authors>
  <commentList>
    <comment ref="B6" authorId="0">
      <text>
        <r>
          <rPr>
            <b/>
            <sz val="8"/>
            <color indexed="8"/>
            <rFont val="Times New Roman"/>
            <family val="1"/>
          </rPr>
          <t xml:space="preserve">
- Indiquer la durée du 1er exercice en nombre de mois
</t>
        </r>
      </text>
    </comment>
    <comment ref="B9" authorId="0">
      <text>
        <r>
          <rPr>
            <b/>
            <sz val="8"/>
            <color indexed="8"/>
            <rFont val="Times New Roman"/>
            <family val="1"/>
          </rPr>
          <t xml:space="preserve">
- Indiquer le nombre de salariés à ce poste</t>
        </r>
      </text>
    </comment>
    <comment ref="C9" authorId="0">
      <text>
        <r>
          <rPr>
            <b/>
            <sz val="8"/>
            <color indexed="8"/>
            <rFont val="Times New Roman"/>
            <family val="1"/>
          </rPr>
          <t xml:space="preserve">
- Indiquer le nombre de mois de présence de contrat CDI</t>
        </r>
      </text>
    </comment>
    <comment ref="H9" authorId="0">
      <text>
        <r>
          <rPr>
            <sz val="8"/>
            <color indexed="8"/>
            <rFont val="Times New Roman"/>
            <family val="1"/>
          </rPr>
          <t>pas de calcul automatique. A renseigner le cas échéant.</t>
        </r>
      </text>
    </comment>
    <comment ref="H10" authorId="0">
      <text>
        <r>
          <rPr>
            <sz val="8"/>
            <color indexed="8"/>
            <rFont val="Times New Roman"/>
            <family val="1"/>
          </rPr>
          <t xml:space="preserve">idem
</t>
        </r>
      </text>
    </comment>
    <comment ref="A11" authorId="0">
      <text>
        <r>
          <rPr>
            <b/>
            <sz val="8"/>
            <color indexed="8"/>
            <rFont val="Times New Roman"/>
            <family val="1"/>
          </rPr>
          <t xml:space="preserve">
- Le contrat de référence est un CDI  sans aides au poste et sans exonérations particulières</t>
        </r>
      </text>
    </comment>
    <comment ref="H11" authorId="0">
      <text>
        <r>
          <rPr>
            <b/>
            <sz val="8"/>
            <color indexed="8"/>
            <rFont val="Times New Roman"/>
            <family val="1"/>
          </rPr>
          <t xml:space="preserve">idem
</t>
        </r>
      </text>
    </comment>
    <comment ref="A12" authorId="0">
      <text>
        <r>
          <rPr>
            <b/>
            <sz val="8"/>
            <color indexed="8"/>
            <rFont val="Times New Roman"/>
            <family val="1"/>
          </rPr>
          <t xml:space="preserve">Cliquez sur le lien pour plus de détail
</t>
        </r>
      </text>
    </comment>
    <comment ref="A13" authorId="0">
      <text>
        <r>
          <rPr>
            <b/>
            <sz val="8"/>
            <color indexed="8"/>
            <rFont val="Times New Roman"/>
            <family val="1"/>
          </rPr>
          <t xml:space="preserve">Cliquez sur le lien pour plus de détail
</t>
        </r>
      </text>
    </comment>
    <comment ref="A14" authorId="0">
      <text>
        <r>
          <rPr>
            <b/>
            <sz val="8"/>
            <color indexed="8"/>
            <rFont val="Times New Roman"/>
            <family val="1"/>
          </rPr>
          <t xml:space="preserve">Cliquez sur le lien pour plus de détail
</t>
        </r>
      </text>
    </comment>
    <comment ref="A15" authorId="0">
      <text>
        <r>
          <rPr>
            <b/>
            <sz val="8"/>
            <color indexed="8"/>
            <rFont val="Times New Roman"/>
            <family val="1"/>
          </rPr>
          <t xml:space="preserve">Ligne libre pour un éventuel contrat spécifique
</t>
        </r>
      </text>
    </comment>
    <comment ref="B22" authorId="0">
      <text>
        <r>
          <rPr>
            <b/>
            <sz val="8"/>
            <color indexed="8"/>
            <rFont val="Times New Roman"/>
            <family val="1"/>
          </rPr>
          <t xml:space="preserve">
- Indiquer le nombre de CDI</t>
        </r>
      </text>
    </comment>
    <comment ref="C22" authorId="0">
      <text>
        <r>
          <rPr>
            <b/>
            <sz val="8"/>
            <color indexed="8"/>
            <rFont val="Times New Roman"/>
            <family val="1"/>
          </rPr>
          <t xml:space="preserve">
- Indiquer le nombre de mois de présence de CDI</t>
        </r>
      </text>
    </comment>
    <comment ref="H22" authorId="0">
      <text>
        <r>
          <rPr>
            <sz val="8"/>
            <color indexed="8"/>
            <rFont val="Times New Roman"/>
            <family val="1"/>
          </rPr>
          <t xml:space="preserve">pas de calcul automatique. A renseigner le cas échéant.
</t>
        </r>
      </text>
    </comment>
    <comment ref="H23" authorId="0">
      <text>
        <r>
          <rPr>
            <b/>
            <sz val="8"/>
            <color indexed="8"/>
            <rFont val="Times New Roman"/>
            <family val="1"/>
          </rPr>
          <t xml:space="preserve">idem
</t>
        </r>
      </text>
    </comment>
    <comment ref="H24" authorId="0">
      <text>
        <r>
          <rPr>
            <b/>
            <sz val="8"/>
            <color indexed="8"/>
            <rFont val="Times New Roman"/>
            <family val="1"/>
          </rPr>
          <t xml:space="preserve">idem
</t>
        </r>
      </text>
    </comment>
    <comment ref="A29" authorId="0">
      <text>
        <r>
          <rPr>
            <b/>
            <sz val="8"/>
            <color indexed="8"/>
            <rFont val="Times New Roman"/>
            <family val="1"/>
          </rPr>
          <t xml:space="preserve">Cliquez sur le lien pour plus de détail
</t>
        </r>
      </text>
    </comment>
    <comment ref="A30" authorId="0">
      <text>
        <r>
          <rPr>
            <b/>
            <sz val="8"/>
            <color indexed="8"/>
            <rFont val="Times New Roman"/>
            <family val="1"/>
          </rPr>
          <t xml:space="preserve">Cliquez sur le lien pour plus de détail
</t>
        </r>
      </text>
    </comment>
    <comment ref="A31" authorId="0">
      <text>
        <r>
          <rPr>
            <b/>
            <sz val="8"/>
            <color indexed="8"/>
            <rFont val="Times New Roman"/>
            <family val="1"/>
          </rPr>
          <t xml:space="preserve">Cliquez sur le lien pour plus de détail
</t>
        </r>
      </text>
    </comment>
    <comment ref="H39" authorId="0">
      <text>
        <r>
          <rPr>
            <sz val="8"/>
            <color indexed="8"/>
            <rFont val="Times New Roman"/>
            <family val="1"/>
          </rPr>
          <t xml:space="preserve">pas de calcul automatique. A renseigner le cas échéant.
</t>
        </r>
      </text>
    </comment>
    <comment ref="H40" authorId="0">
      <text>
        <r>
          <rPr>
            <sz val="8"/>
            <color indexed="8"/>
            <rFont val="Times New Roman"/>
            <family val="1"/>
          </rPr>
          <t xml:space="preserve">
idem</t>
        </r>
      </text>
    </comment>
    <comment ref="H41" authorId="0">
      <text>
        <r>
          <rPr>
            <sz val="8"/>
            <color indexed="8"/>
            <rFont val="Times New Roman"/>
            <family val="1"/>
          </rPr>
          <t xml:space="preserve">idem
</t>
        </r>
      </text>
    </comment>
    <comment ref="A46" authorId="0">
      <text>
        <r>
          <rPr>
            <b/>
            <sz val="8"/>
            <color indexed="8"/>
            <rFont val="Times New Roman"/>
            <family val="1"/>
          </rPr>
          <t xml:space="preserve">Cliquez sur le lien pour plus de détail
</t>
        </r>
      </text>
    </comment>
    <comment ref="A47" authorId="0">
      <text>
        <r>
          <rPr>
            <b/>
            <sz val="8"/>
            <color indexed="8"/>
            <rFont val="Times New Roman"/>
            <family val="1"/>
          </rPr>
          <t xml:space="preserve">Cliquez sur le lien pour plus de détail
</t>
        </r>
      </text>
    </comment>
    <comment ref="A48" authorId="0">
      <text>
        <r>
          <rPr>
            <b/>
            <sz val="8"/>
            <color indexed="8"/>
            <rFont val="Times New Roman"/>
            <family val="1"/>
          </rPr>
          <t xml:space="preserve">Cliquez sur le lien pour plus de détail
</t>
        </r>
      </text>
    </comment>
  </commentList>
</comments>
</file>

<file path=xl/comments6.xml><?xml version="1.0" encoding="utf-8"?>
<comments xmlns="http://schemas.openxmlformats.org/spreadsheetml/2006/main">
  <authors>
    <author>SF</author>
  </authors>
  <commentList>
    <comment ref="A5" authorId="0">
      <text>
        <r>
          <rPr>
            <sz val="8"/>
            <color indexed="8"/>
            <rFont val="Times New Roman"/>
            <family val="1"/>
          </rPr>
          <t>la liste des types d'immobilisation est modifiable mais uniquement dans le cadre de la la 1ere année</t>
        </r>
      </text>
    </comment>
  </commentList>
</comments>
</file>

<file path=xl/comments7.xml><?xml version="1.0" encoding="utf-8"?>
<comments xmlns="http://schemas.openxmlformats.org/spreadsheetml/2006/main">
  <authors>
    <author>SF</author>
  </authors>
  <commentList>
    <comment ref="A3" authorId="0">
      <text>
        <r>
          <rPr>
            <b/>
            <sz val="8"/>
            <color indexed="8"/>
            <rFont val="Times New Roman"/>
            <family val="1"/>
          </rPr>
          <t xml:space="preserve">cocher la case si l'activité consiste à vendre des marchandises
</t>
        </r>
      </text>
    </comment>
    <comment ref="A13" authorId="0">
      <text>
        <r>
          <rPr>
            <b/>
            <sz val="8"/>
            <color indexed="8"/>
            <rFont val="Times New Roman"/>
            <family val="1"/>
          </rPr>
          <t xml:space="preserve">cocher la case si l'activité consiste à vendre des marchandises
</t>
        </r>
      </text>
    </comment>
    <comment ref="A23" authorId="0">
      <text>
        <r>
          <rPr>
            <b/>
            <sz val="8"/>
            <color indexed="8"/>
            <rFont val="Times New Roman"/>
            <family val="1"/>
          </rPr>
          <t xml:space="preserve">cocher la case si l'activité consiste à vendre des marchandises
</t>
        </r>
      </text>
    </comment>
    <comment ref="A33" authorId="0">
      <text>
        <r>
          <rPr>
            <b/>
            <sz val="8"/>
            <color indexed="8"/>
            <rFont val="Times New Roman"/>
            <family val="1"/>
          </rPr>
          <t xml:space="preserve">cocher la case si l'activité consiste à vendre des marchandises
</t>
        </r>
      </text>
    </comment>
  </commentList>
</comments>
</file>

<file path=xl/sharedStrings.xml><?xml version="1.0" encoding="utf-8"?>
<sst xmlns="http://schemas.openxmlformats.org/spreadsheetml/2006/main" count="419" uniqueCount="278">
  <si>
    <t>Sommaire</t>
  </si>
  <si>
    <t>Les feuilles de calcul à renseigner :</t>
  </si>
  <si>
    <t>1) Les données historiques</t>
  </si>
  <si>
    <t>2) Le chiffre d'affaires</t>
  </si>
  <si>
    <t>3) Les salaires, les charges et les aides à l'emploi</t>
  </si>
  <si>
    <t>4) Les immobilisations</t>
  </si>
  <si>
    <t>5) Les emprunts bancaires :</t>
  </si>
  <si>
    <t>5) Le compte de résultat</t>
  </si>
  <si>
    <t>6) Le plan de financement</t>
  </si>
  <si>
    <t>7) Le plan de trésorerie</t>
  </si>
  <si>
    <t xml:space="preserve">Avertissement:  Cet outil est mis gracieusement à disposition des utilisateurs. La Chambre régionale de l'économie sociale Nord Pas de Calais et ses partenaires ne peuvent être tenus pour responsables de ses éventuels disfonctionnements et des conséquences qui en découleraient.
Tout ou partie de cet outil ne peuvent être diffusés contre rétribution. </t>
  </si>
  <si>
    <t>PLAN DE FINANCEMENT</t>
  </si>
  <si>
    <t>1ére Année</t>
  </si>
  <si>
    <t>2e Année</t>
  </si>
  <si>
    <t>3e Année</t>
  </si>
  <si>
    <t>BESOINS</t>
  </si>
  <si>
    <t>Immobilisations Incorporelles</t>
  </si>
  <si>
    <t>Immobilisation corporelles</t>
  </si>
  <si>
    <t>Immobilisations Financières</t>
  </si>
  <si>
    <t>Besoin en fonds de roulement :</t>
  </si>
  <si>
    <t>Variation du BFR</t>
  </si>
  <si>
    <t>Remboursement emprunts LMT</t>
  </si>
  <si>
    <t>TOTAL DES BESOINS</t>
  </si>
  <si>
    <t>RESSOURCES</t>
  </si>
  <si>
    <t>Fonds associatifs</t>
  </si>
  <si>
    <t xml:space="preserve">Constitution du fonds associatif </t>
  </si>
  <si>
    <t xml:space="preserve">Contrat d'Apport Associatif </t>
  </si>
  <si>
    <t>Fonds Commun de Placement</t>
  </si>
  <si>
    <t>Autres</t>
  </si>
  <si>
    <t>Subventions d'investissements</t>
  </si>
  <si>
    <t>Fonds européens</t>
  </si>
  <si>
    <t>Etat</t>
  </si>
  <si>
    <t>Conseil Régional</t>
  </si>
  <si>
    <t>Conseil Général</t>
  </si>
  <si>
    <t>Collectivités et intercommunalités</t>
  </si>
  <si>
    <t>Fondations et Fondations d'entreprises</t>
  </si>
  <si>
    <t>Prêts bancaires</t>
  </si>
  <si>
    <t>Emprunts bancaires année 1</t>
  </si>
  <si>
    <t>Emprunts bancaires année 2</t>
  </si>
  <si>
    <t>Emprunts bancaires année 3</t>
  </si>
  <si>
    <t>Capacité d'autofinancement</t>
  </si>
  <si>
    <t>TOTAL DES RESSOURCES</t>
  </si>
  <si>
    <t>SOLDE</t>
  </si>
  <si>
    <t>Retour sommaire</t>
  </si>
  <si>
    <t>CHIFFRE D'AFFAIRES :</t>
  </si>
  <si>
    <t>Chiffre d'affaires</t>
  </si>
  <si>
    <t>SUBVENTIONS D'EXPLOITATION :</t>
  </si>
  <si>
    <t>Aides aux postes</t>
  </si>
  <si>
    <t>Autres aides aux postes</t>
  </si>
  <si>
    <t>Subvention liées aux activités d'insertion</t>
  </si>
  <si>
    <t xml:space="preserve">Aides à la formation des publics </t>
  </si>
  <si>
    <t>Subventions d'équipement des publics en insertion</t>
  </si>
  <si>
    <t>Subventions de fonctionnement</t>
  </si>
  <si>
    <t>Fondations et Fondations d'entreprise</t>
  </si>
  <si>
    <t>Adhésions</t>
  </si>
  <si>
    <t xml:space="preserve"> </t>
  </si>
  <si>
    <t>Autres ressources</t>
  </si>
  <si>
    <t>TOTAL PRODUITS</t>
  </si>
  <si>
    <t>Consommations intermédiaires</t>
  </si>
  <si>
    <t>Marchandises</t>
  </si>
  <si>
    <t xml:space="preserve">Matières premières </t>
  </si>
  <si>
    <t>MARGE BRUTE</t>
  </si>
  <si>
    <t>CHARGES EXTERNES</t>
  </si>
  <si>
    <t xml:space="preserve">Loyers </t>
  </si>
  <si>
    <t xml:space="preserve">Fournitures diverses </t>
  </si>
  <si>
    <t>Transport</t>
  </si>
  <si>
    <t>Fournitures non stockées (eau, gaz, EDF)</t>
  </si>
  <si>
    <t>Fournitures de bureau</t>
  </si>
  <si>
    <t>Fournitures d'entretien</t>
  </si>
  <si>
    <t>Entretien et réparation</t>
  </si>
  <si>
    <t>Expertise comptable + Commissaire aux comptes</t>
  </si>
  <si>
    <t>Honoraires (Conseils)</t>
  </si>
  <si>
    <t>Assurances</t>
  </si>
  <si>
    <t>Déplacement, missions, réceptions</t>
  </si>
  <si>
    <t>Frais de téléphone + PTT</t>
  </si>
  <si>
    <t>Documentations + Imprimerie</t>
  </si>
  <si>
    <t>Vêtements professionnels</t>
  </si>
  <si>
    <t>Frais de formation</t>
  </si>
  <si>
    <t>Divers</t>
  </si>
  <si>
    <t>VALEUR AJOUTÉE</t>
  </si>
  <si>
    <t>Impôts et taxes</t>
  </si>
  <si>
    <t>CHARGES DE PERSONNEL</t>
  </si>
  <si>
    <t>Personnels en insertion</t>
  </si>
  <si>
    <t>Rémunérations des personnels en insertion (CDDI)</t>
  </si>
  <si>
    <t>Rémunérations des personnels en insertion ( hors CDDI)</t>
  </si>
  <si>
    <t>Direction et encadrement</t>
  </si>
  <si>
    <t>Médecine du travail + Taxe d'apprentissage + Effort</t>
  </si>
  <si>
    <t>Construction + Formation continue etc.</t>
  </si>
  <si>
    <t>EXCÉDENT BRUT D'EXPLOITATION (EBE)</t>
  </si>
  <si>
    <t>DOTATIONS DE L'EXERCICE</t>
  </si>
  <si>
    <t>RÉSULTAT D'EXPLOITATION</t>
  </si>
  <si>
    <t>Charges financières</t>
  </si>
  <si>
    <t>Intérêts de l'emprunt  LT</t>
  </si>
  <si>
    <t xml:space="preserve">Services bancaires </t>
  </si>
  <si>
    <t>RÉSULTAT COURANT AVANT IMPÔT</t>
  </si>
  <si>
    <t>Impôt sur les sociétés</t>
  </si>
  <si>
    <t>RÉSULTAT NET</t>
  </si>
  <si>
    <t>CAPACITÉ D'AUTOFINANCEMENT</t>
  </si>
  <si>
    <t xml:space="preserve"> Retour sommaire </t>
  </si>
  <si>
    <t>PLAN DE TRESORERIE ( SUR 12 MOIS)</t>
  </si>
  <si>
    <t>Montant annuel</t>
  </si>
  <si>
    <t>Solde à répartir</t>
  </si>
  <si>
    <t>Jan</t>
  </si>
  <si>
    <t>Fev</t>
  </si>
  <si>
    <t>Mar</t>
  </si>
  <si>
    <t>Avr</t>
  </si>
  <si>
    <t>Mai</t>
  </si>
  <si>
    <t>Juin</t>
  </si>
  <si>
    <t>Juillet</t>
  </si>
  <si>
    <t>Août</t>
  </si>
  <si>
    <t>Sept</t>
  </si>
  <si>
    <t>Oct</t>
  </si>
  <si>
    <t>Nov</t>
  </si>
  <si>
    <t>Déc</t>
  </si>
  <si>
    <t>TOTAL</t>
  </si>
  <si>
    <t>RECETTES</t>
  </si>
  <si>
    <t>Solde de trésorerie exercice N-1</t>
  </si>
  <si>
    <t>1 - D'investissement</t>
  </si>
  <si>
    <t>Constitution du fonds associatif</t>
  </si>
  <si>
    <t>Contrat d'apport associatif</t>
  </si>
  <si>
    <t>Fonds commun de placement</t>
  </si>
  <si>
    <t>2 - D'exploitation</t>
  </si>
  <si>
    <t>Chiffre d'affaire année N-1</t>
  </si>
  <si>
    <t>Subventions liées au projet d'insertion</t>
  </si>
  <si>
    <t>Subventions année N-1</t>
  </si>
  <si>
    <t>TOTAL DES RECETTES</t>
  </si>
  <si>
    <t>DEPENSES</t>
  </si>
  <si>
    <t>Immobilisations incorporelles</t>
  </si>
  <si>
    <t>Immobilisations corporelles</t>
  </si>
  <si>
    <t>Immobilisations financières</t>
  </si>
  <si>
    <t>Décaissements des charges N-1</t>
  </si>
  <si>
    <t>Salaires nets</t>
  </si>
  <si>
    <t>Charges sociales</t>
  </si>
  <si>
    <t>Autre charges de personnel</t>
  </si>
  <si>
    <t>Services bancaires</t>
  </si>
  <si>
    <t>Mensualités (remboursement du prêt bancaire)</t>
  </si>
  <si>
    <t>TOTAL DES DEPENSES</t>
  </si>
  <si>
    <t>SOLDE MENSUEL</t>
  </si>
  <si>
    <t>SOLDE CUMULE</t>
  </si>
  <si>
    <t>DETAIL DES CHARGES SALARIALES</t>
  </si>
  <si>
    <t>Valeurs en €uros</t>
  </si>
  <si>
    <t xml:space="preserve">1er exercice </t>
  </si>
  <si>
    <t>mois</t>
  </si>
  <si>
    <t>STATUTS</t>
  </si>
  <si>
    <t xml:space="preserve">Nombre de </t>
  </si>
  <si>
    <t>Nombre</t>
  </si>
  <si>
    <t xml:space="preserve">Brut </t>
  </si>
  <si>
    <t>Taux de charge</t>
  </si>
  <si>
    <t xml:space="preserve">Brut annuel </t>
  </si>
  <si>
    <t xml:space="preserve">Aides aux </t>
  </si>
  <si>
    <t>salariés</t>
  </si>
  <si>
    <t>de mois</t>
  </si>
  <si>
    <t>mensuel</t>
  </si>
  <si>
    <t>total</t>
  </si>
  <si>
    <t>chargé</t>
  </si>
  <si>
    <t>postes</t>
  </si>
  <si>
    <t>CDI Directeur</t>
  </si>
  <si>
    <t>CDI Secrétaire</t>
  </si>
  <si>
    <t>CDI autre</t>
  </si>
  <si>
    <t>Contrat d'avenir</t>
  </si>
  <si>
    <t xml:space="preserve">CAE </t>
  </si>
  <si>
    <t xml:space="preserve">CIE </t>
  </si>
  <si>
    <t>Autres emplois aidés</t>
  </si>
  <si>
    <t xml:space="preserve">     TOTAL</t>
  </si>
  <si>
    <t>ETP :</t>
  </si>
  <si>
    <t>2ème Exercice (12 mois )</t>
  </si>
  <si>
    <t>Contrat d'avenir renouvelés</t>
  </si>
  <si>
    <t>CAE renouvelés</t>
  </si>
  <si>
    <t>CIE renouvelés</t>
  </si>
  <si>
    <t>Autres emplois aidés renouvelés</t>
  </si>
  <si>
    <t>Contrat d'avenir nouveaux</t>
  </si>
  <si>
    <t>CAE nouveaux</t>
  </si>
  <si>
    <t>CIE nouveaux</t>
  </si>
  <si>
    <t>3ème Exercice (12 mois )</t>
  </si>
  <si>
    <t>Contrat d'avenir :</t>
  </si>
  <si>
    <t>Pour en savoir plus</t>
  </si>
  <si>
    <t>Contrats d'avenir nouveaux :</t>
  </si>
  <si>
    <t xml:space="preserve">Base de l'aide forfaitaire : </t>
  </si>
  <si>
    <t>Année 1</t>
  </si>
  <si>
    <t>Année 2</t>
  </si>
  <si>
    <t>Année 3</t>
  </si>
  <si>
    <t>Aide forfaitaire</t>
  </si>
  <si>
    <t>Aide variable</t>
  </si>
  <si>
    <t>Total</t>
  </si>
  <si>
    <t>Retour haut de la page</t>
  </si>
  <si>
    <t>Le CAE :</t>
  </si>
  <si>
    <t xml:space="preserve">smic : </t>
  </si>
  <si>
    <t>Création :</t>
  </si>
  <si>
    <t>Taux d'intervention moyen</t>
  </si>
  <si>
    <t>Nombre de CAE créés</t>
  </si>
  <si>
    <t>Subvention liée :</t>
  </si>
  <si>
    <t>Renouvellement :</t>
  </si>
  <si>
    <t>Nombre de CAE renouv</t>
  </si>
  <si>
    <t>CIE :</t>
  </si>
  <si>
    <t>Nombre de CIE créés</t>
  </si>
  <si>
    <t>Nombre de CIE renouv</t>
  </si>
  <si>
    <t>CALCUL DES DOTATIONS AUX AMORTISSEMENTS</t>
  </si>
  <si>
    <t>Immobilisations acquises la 1ére année :</t>
  </si>
  <si>
    <t>Dotations</t>
  </si>
  <si>
    <t>IMMOBILISATIONS</t>
  </si>
  <si>
    <t xml:space="preserve">MONTANT </t>
  </si>
  <si>
    <t>DURÉE</t>
  </si>
  <si>
    <t xml:space="preserve">Frais d'établissement </t>
  </si>
  <si>
    <t>Ouvertures compteurs</t>
  </si>
  <si>
    <t>Aménagement intérieur</t>
  </si>
  <si>
    <t xml:space="preserve">Mobilier </t>
  </si>
  <si>
    <t>Matériels informatiques</t>
  </si>
  <si>
    <t>Matériels (production, transport … )</t>
  </si>
  <si>
    <t>Caution</t>
  </si>
  <si>
    <t>Prêt filiale</t>
  </si>
  <si>
    <t>Immobilisations acquises la 2éme année :</t>
  </si>
  <si>
    <t>Immobilisations acquise la 3éme année :</t>
  </si>
  <si>
    <t>CALCUL DES AMORTISSEMENT DES EMPRUNTS</t>
  </si>
  <si>
    <t>Préteur</t>
  </si>
  <si>
    <t>Année</t>
  </si>
  <si>
    <t>Montant</t>
  </si>
  <si>
    <t>Taux</t>
  </si>
  <si>
    <t>Durée</t>
  </si>
  <si>
    <t>Remboursements</t>
  </si>
  <si>
    <t xml:space="preserve">Dont </t>
  </si>
  <si>
    <t>total annuel</t>
  </si>
  <si>
    <t>intérêts année 1</t>
  </si>
  <si>
    <t>intérêts année 2</t>
  </si>
  <si>
    <t>intérêts année 3</t>
  </si>
  <si>
    <t>Remboursement du capital :</t>
  </si>
  <si>
    <t>Remboursement des intérêts :</t>
  </si>
  <si>
    <t>DETERMINATION DU CHIFFRE D'AFFAIRES</t>
  </si>
  <si>
    <t>Activité 1:</t>
  </si>
  <si>
    <t xml:space="preserve">Nom : </t>
  </si>
  <si>
    <t>Ca HT annuel envisagé :</t>
  </si>
  <si>
    <t>Délais de paiement estimé :</t>
  </si>
  <si>
    <t>Part d'achat dans le CA :</t>
  </si>
  <si>
    <t>Taux de TVA</t>
  </si>
  <si>
    <t>Activité 2 :</t>
  </si>
  <si>
    <t>Activité 3 :</t>
  </si>
  <si>
    <t>Activité 4 :</t>
  </si>
  <si>
    <t>CA HT march</t>
  </si>
  <si>
    <t>CA HT prod /PS</t>
  </si>
  <si>
    <t>CA TTC march</t>
  </si>
  <si>
    <t>CA TTC prod/PS</t>
  </si>
  <si>
    <t>Achats march</t>
  </si>
  <si>
    <t xml:space="preserve">Achats Cons </t>
  </si>
  <si>
    <t>BFR CA</t>
  </si>
  <si>
    <t>BFR Achats</t>
  </si>
  <si>
    <t xml:space="preserve">BFR sub </t>
  </si>
  <si>
    <t>Salaires</t>
  </si>
  <si>
    <t>Frais généraux</t>
  </si>
  <si>
    <t>BFR</t>
  </si>
  <si>
    <t>net</t>
  </si>
  <si>
    <t>cs</t>
  </si>
  <si>
    <t>DONNEES HISTORIQUES</t>
  </si>
  <si>
    <t>S'il s'agit d'une création ne rien remplir. Si l'association a un passé remplir les données à partir du dernier bilan.</t>
  </si>
  <si>
    <t>1) Emprunts en cours :</t>
  </si>
  <si>
    <t>Information à recueillir dans les tableaux d'amortissement des emprunts :</t>
  </si>
  <si>
    <t>Total du capital restant dû :</t>
  </si>
  <si>
    <t>Intérêts :</t>
  </si>
  <si>
    <t>2) Amortissements en cours :</t>
  </si>
  <si>
    <t>A partir du tableau d'amortissement (annexe du bilan) reporter les données suivantes :</t>
  </si>
  <si>
    <t>Amortissements des immo incorporelles</t>
  </si>
  <si>
    <t>Amortissements des immo corporelles</t>
  </si>
  <si>
    <t>Amortissements des immo financières</t>
  </si>
  <si>
    <t xml:space="preserve">3) Disponibilités (trésorerie) au dernier jour de l'exercice précédent : </t>
  </si>
  <si>
    <t>Encaissements et décaissements liés l'exercice précédent :</t>
  </si>
  <si>
    <t>Mois</t>
  </si>
  <si>
    <t>CA TTC</t>
  </si>
  <si>
    <t>Subventions</t>
  </si>
  <si>
    <t>Décaissements</t>
  </si>
  <si>
    <t>Janvier</t>
  </si>
  <si>
    <t>Février</t>
  </si>
  <si>
    <t>Mars</t>
  </si>
  <si>
    <t>Avril</t>
  </si>
  <si>
    <t>Septembre</t>
  </si>
  <si>
    <t>Octobre</t>
  </si>
  <si>
    <t>Novembre</t>
  </si>
  <si>
    <t>Décembre</t>
  </si>
  <si>
    <t>4) Constantes utilisées :</t>
  </si>
  <si>
    <t>Délais de paiement des subventions publiques :</t>
  </si>
  <si>
    <t>5) Montant du SMIC :</t>
  </si>
</sst>
</file>

<file path=xl/styles.xml><?xml version="1.0" encoding="utf-8"?>
<styleSheet xmlns="http://schemas.openxmlformats.org/spreadsheetml/2006/main">
  <numFmts count="28">
    <numFmt numFmtId="164" formatCode="GENERAL"/>
    <numFmt numFmtId="165" formatCode="_-* #,##0.00\ [$€]_-;\-* #,##0.00\ [$€]_-;_-* \-??\ [$€]_-;_-@_-"/>
    <numFmt numFmtId="166" formatCode="#,##0.00,_€"/>
    <numFmt numFmtId="167" formatCode="_-* #,##0.00\ _F_-;\-* #,##0.00\ _F_-;_-* \-??\ _F_-;_-@_-"/>
    <numFmt numFmtId="168" formatCode="_-* #,##0\ [$€]_-;\-* #,##0\ [$€]_-;_-* \-??\ [$€]_-;_-@_-"/>
    <numFmt numFmtId="169" formatCode="0"/>
    <numFmt numFmtId="170" formatCode="#,##0"/>
    <numFmt numFmtId="171" formatCode="#,##0,\F"/>
    <numFmt numFmtId="172" formatCode="#,##0.00"/>
    <numFmt numFmtId="173" formatCode="_-* #,##0.00\ [$€-81D]_-;\-* #,##0.00\ [$€-81D]_-;_-* \-??\ [$€-81D]_-;_-@_-"/>
    <numFmt numFmtId="174" formatCode="#,##0\ _F"/>
    <numFmt numFmtId="175" formatCode="_-* #,##0.00\ [$€-407]_-;\-* #,##0.00\ [$€-407]_-;_-* \-??\ [$€-407]_-;_-@_-"/>
    <numFmt numFmtId="176" formatCode="_-* #,##0\ [$€-81D]_-;\-* #,##0\ [$€-81D]_-;_-* \-??\ [$€-81D]_-;_-@_-"/>
    <numFmt numFmtId="177" formatCode="0.00%"/>
    <numFmt numFmtId="178" formatCode="0.00"/>
    <numFmt numFmtId="179" formatCode="DD/MM/YYYY"/>
    <numFmt numFmtId="180" formatCode="0%"/>
    <numFmt numFmtId="181" formatCode="_-* #,##0\ _F_-;\-* #,##0\ _F_-;_-* \-??\ _F_-;_-@_-"/>
    <numFmt numFmtId="182" formatCode="#,###.00,\F"/>
    <numFmt numFmtId="183" formatCode="@"/>
    <numFmt numFmtId="184" formatCode="#,##0,\€"/>
    <numFmt numFmtId="185" formatCode="0.0%"/>
    <numFmt numFmtId="186" formatCode="#,##0.00,\€"/>
    <numFmt numFmtId="187" formatCode="#,##0.00,\F;[RED]\-#,##0.00,\F"/>
    <numFmt numFmtId="188" formatCode="#####,###.00,\F"/>
    <numFmt numFmtId="189" formatCode="_-* #,##0.00,\F_-;\-* #,##0.00,\F_-;_-* \-??&quot; F&quot;_-;_-@_-"/>
    <numFmt numFmtId="190" formatCode="_-* #,##0,\F_-;\-* #,##0,\F_-;_-* \-??&quot; F&quot;_-;_-@_-"/>
    <numFmt numFmtId="191" formatCode="GENERAL"/>
  </numFmts>
  <fonts count="42">
    <font>
      <sz val="10"/>
      <name val="Arial"/>
      <family val="0"/>
    </font>
    <font>
      <sz val="9"/>
      <name val="Geneva"/>
      <family val="0"/>
    </font>
    <font>
      <sz val="10"/>
      <name val="Times New Roman"/>
      <family val="0"/>
    </font>
    <font>
      <sz val="10"/>
      <name val="Garamond"/>
      <family val="1"/>
    </font>
    <font>
      <b/>
      <sz val="16"/>
      <name val="Garamond"/>
      <family val="1"/>
    </font>
    <font>
      <b/>
      <sz val="20"/>
      <color indexed="62"/>
      <name val="Garamond"/>
      <family val="1"/>
    </font>
    <font>
      <b/>
      <sz val="12"/>
      <color indexed="62"/>
      <name val="Garamond"/>
      <family val="1"/>
    </font>
    <font>
      <sz val="12"/>
      <name val="Garamond"/>
      <family val="1"/>
    </font>
    <font>
      <u val="single"/>
      <sz val="10"/>
      <color indexed="12"/>
      <name val="Arial"/>
      <family val="0"/>
    </font>
    <font>
      <u val="single"/>
      <sz val="12"/>
      <color indexed="12"/>
      <name val="Garamond"/>
      <family val="1"/>
    </font>
    <font>
      <sz val="8"/>
      <name val="Arial"/>
      <family val="2"/>
    </font>
    <font>
      <b/>
      <sz val="11"/>
      <name val="Garamond"/>
      <family val="1"/>
    </font>
    <font>
      <b/>
      <u val="single"/>
      <sz val="11"/>
      <name val="Garamond"/>
      <family val="1"/>
    </font>
    <font>
      <b/>
      <sz val="11"/>
      <color indexed="10"/>
      <name val="Garamond"/>
      <family val="1"/>
    </font>
    <font>
      <sz val="8"/>
      <color indexed="8"/>
      <name val="Times New Roman"/>
      <family val="1"/>
    </font>
    <font>
      <b/>
      <i/>
      <sz val="11"/>
      <name val="Garamond"/>
      <family val="1"/>
    </font>
    <font>
      <sz val="11"/>
      <name val="Garamond"/>
      <family val="1"/>
    </font>
    <font>
      <b/>
      <sz val="8"/>
      <color indexed="8"/>
      <name val="Times New Roman"/>
      <family val="1"/>
    </font>
    <font>
      <u val="single"/>
      <sz val="10"/>
      <color indexed="12"/>
      <name val="Garamond"/>
      <family val="1"/>
    </font>
    <font>
      <b/>
      <sz val="11"/>
      <color indexed="8"/>
      <name val="Garamond"/>
      <family val="1"/>
    </font>
    <font>
      <sz val="13"/>
      <name val="Garamond"/>
      <family val="1"/>
    </font>
    <font>
      <b/>
      <sz val="13"/>
      <name val="Garamond"/>
      <family val="1"/>
    </font>
    <font>
      <b/>
      <i/>
      <sz val="13"/>
      <name val="Garamond"/>
      <family val="1"/>
    </font>
    <font>
      <sz val="13"/>
      <color indexed="10"/>
      <name val="Garamond"/>
      <family val="1"/>
    </font>
    <font>
      <b/>
      <sz val="8"/>
      <color indexed="8"/>
      <name val="Arial Unicode MS"/>
      <family val="0"/>
    </font>
    <font>
      <b/>
      <i/>
      <u val="single"/>
      <sz val="13"/>
      <name val="Garamond"/>
      <family val="1"/>
    </font>
    <font>
      <u val="single"/>
      <sz val="13"/>
      <color indexed="10"/>
      <name val="Garamond"/>
      <family val="1"/>
    </font>
    <font>
      <b/>
      <sz val="13"/>
      <color indexed="10"/>
      <name val="Garamond"/>
      <family val="1"/>
    </font>
    <font>
      <u val="single"/>
      <sz val="13"/>
      <color indexed="12"/>
      <name val="Arial Unicode MS"/>
      <family val="0"/>
    </font>
    <font>
      <b/>
      <sz val="12"/>
      <name val="Garamond"/>
      <family val="1"/>
    </font>
    <font>
      <b/>
      <sz val="12"/>
      <color indexed="10"/>
      <name val="Garamond"/>
      <family val="1"/>
    </font>
    <font>
      <b/>
      <i/>
      <u val="single"/>
      <sz val="12"/>
      <name val="Garamond"/>
      <family val="1"/>
    </font>
    <font>
      <i/>
      <u val="single"/>
      <sz val="12"/>
      <name val="Garamond"/>
      <family val="1"/>
    </font>
    <font>
      <sz val="11"/>
      <color indexed="10"/>
      <name val="Garamond"/>
      <family val="1"/>
    </font>
    <font>
      <sz val="11"/>
      <color indexed="9"/>
      <name val="Garamond"/>
      <family val="1"/>
    </font>
    <font>
      <u val="single"/>
      <sz val="11"/>
      <color indexed="12"/>
      <name val="Garamond"/>
      <family val="1"/>
    </font>
    <font>
      <b/>
      <u val="single"/>
      <sz val="11"/>
      <color indexed="12"/>
      <name val="Garamond"/>
      <family val="1"/>
    </font>
    <font>
      <b/>
      <u val="single"/>
      <sz val="12"/>
      <name val="Garamond"/>
      <family val="1"/>
    </font>
    <font>
      <sz val="12"/>
      <color indexed="9"/>
      <name val="Garamond"/>
      <family val="1"/>
    </font>
    <font>
      <sz val="8"/>
      <name val="Tahoma"/>
      <family val="2"/>
    </font>
    <font>
      <u val="single"/>
      <sz val="12"/>
      <name val="Garamond"/>
      <family val="1"/>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37">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0" fillId="0" borderId="0" applyFill="0" applyBorder="0" applyAlignment="0" applyProtection="0"/>
    <xf numFmtId="189" fontId="0" fillId="0" borderId="0" applyFill="0" applyBorder="0" applyAlignment="0" applyProtection="0"/>
    <xf numFmtId="42" fontId="0" fillId="0" borderId="0" applyFill="0" applyBorder="0" applyAlignment="0" applyProtection="0"/>
    <xf numFmtId="180" fontId="0" fillId="0" borderId="0" applyFill="0" applyBorder="0" applyAlignment="0" applyProtection="0"/>
    <xf numFmtId="164" fontId="8" fillId="0" borderId="0" applyNumberFormat="0" applyFill="0" applyBorder="0" applyAlignment="0" applyProtection="0"/>
    <xf numFmtId="165" fontId="0"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1" fillId="0" borderId="0">
      <alignment/>
      <protection/>
    </xf>
  </cellStyleXfs>
  <cellXfs count="402">
    <xf numFmtId="164" fontId="0" fillId="0" borderId="0" xfId="0" applyAlignment="1">
      <alignment/>
    </xf>
    <xf numFmtId="164" fontId="3" fillId="0" borderId="0" xfId="0" applyFont="1" applyAlignment="1">
      <alignment/>
    </xf>
    <xf numFmtId="164" fontId="4" fillId="0" borderId="0" xfId="0" applyFont="1" applyAlignment="1">
      <alignment horizontal="center"/>
    </xf>
    <xf numFmtId="164" fontId="5" fillId="0" borderId="0" xfId="0" applyFont="1" applyFill="1" applyBorder="1" applyAlignment="1">
      <alignment horizontal="center"/>
    </xf>
    <xf numFmtId="164" fontId="6" fillId="0" borderId="0" xfId="0" applyFont="1" applyBorder="1" applyAlignment="1">
      <alignment horizontal="left"/>
    </xf>
    <xf numFmtId="164" fontId="7" fillId="0" borderId="0" xfId="0" applyFont="1" applyAlignment="1">
      <alignment/>
    </xf>
    <xf numFmtId="164" fontId="8" fillId="0" borderId="0" xfId="20" applyNumberFormat="1" applyFont="1" applyFill="1" applyBorder="1" applyAlignment="1" applyProtection="1">
      <alignment horizontal="left"/>
      <protection/>
    </xf>
    <xf numFmtId="164" fontId="9" fillId="0" borderId="0" xfId="20" applyNumberFormat="1" applyFont="1" applyFill="1" applyBorder="1" applyAlignment="1" applyProtection="1">
      <alignment horizontal="left"/>
      <protection/>
    </xf>
    <xf numFmtId="164" fontId="7" fillId="0" borderId="0" xfId="0" applyFont="1" applyAlignment="1">
      <alignment horizontal="left"/>
    </xf>
    <xf numFmtId="164" fontId="10" fillId="0" borderId="0" xfId="0" applyFont="1" applyBorder="1" applyAlignment="1">
      <alignment horizontal="left" wrapText="1"/>
    </xf>
    <xf numFmtId="164" fontId="0" fillId="0" borderId="0" xfId="0" applyAlignment="1">
      <alignment wrapText="1"/>
    </xf>
    <xf numFmtId="164" fontId="10" fillId="0" borderId="0" xfId="0" applyNumberFormat="1" applyFont="1" applyBorder="1" applyAlignment="1">
      <alignment horizontal="left" wrapText="1"/>
    </xf>
    <xf numFmtId="164" fontId="11" fillId="2" borderId="0" xfId="0" applyFont="1" applyFill="1" applyAlignment="1" applyProtection="1">
      <alignment/>
      <protection/>
    </xf>
    <xf numFmtId="166" fontId="11" fillId="2" borderId="0" xfId="0" applyNumberFormat="1" applyFont="1" applyFill="1" applyAlignment="1" applyProtection="1">
      <alignment/>
      <protection/>
    </xf>
    <xf numFmtId="164" fontId="12" fillId="2" borderId="0" xfId="0" applyFont="1" applyFill="1" applyBorder="1" applyAlignment="1" applyProtection="1">
      <alignment horizontal="center"/>
      <protection/>
    </xf>
    <xf numFmtId="164" fontId="11" fillId="2" borderId="1" xfId="0" applyFont="1" applyFill="1" applyBorder="1" applyAlignment="1" applyProtection="1">
      <alignment horizontal="center"/>
      <protection/>
    </xf>
    <xf numFmtId="166" fontId="11" fillId="2" borderId="2" xfId="0" applyNumberFormat="1" applyFont="1" applyFill="1" applyBorder="1" applyAlignment="1" applyProtection="1">
      <alignment horizontal="center"/>
      <protection/>
    </xf>
    <xf numFmtId="166" fontId="11" fillId="2" borderId="3" xfId="0" applyNumberFormat="1" applyFont="1" applyFill="1" applyBorder="1" applyAlignment="1" applyProtection="1">
      <alignment horizontal="center"/>
      <protection/>
    </xf>
    <xf numFmtId="164" fontId="3" fillId="0" borderId="0" xfId="0" applyFont="1" applyAlignment="1" applyProtection="1">
      <alignment/>
      <protection/>
    </xf>
    <xf numFmtId="164" fontId="13" fillId="0" borderId="0" xfId="0" applyFont="1" applyFill="1" applyAlignment="1" applyProtection="1">
      <alignment/>
      <protection/>
    </xf>
    <xf numFmtId="164" fontId="11" fillId="2" borderId="4" xfId="15" applyNumberFormat="1" applyFont="1" applyFill="1" applyBorder="1" applyAlignment="1" applyProtection="1">
      <alignment horizontal="center"/>
      <protection locked="0"/>
    </xf>
    <xf numFmtId="164" fontId="11" fillId="2" borderId="5" xfId="0" applyNumberFormat="1" applyFont="1" applyFill="1" applyBorder="1" applyAlignment="1" applyProtection="1">
      <alignment horizontal="center"/>
      <protection/>
    </xf>
    <xf numFmtId="164" fontId="11" fillId="2" borderId="6" xfId="0" applyNumberFormat="1" applyFont="1" applyFill="1" applyBorder="1" applyAlignment="1" applyProtection="1">
      <alignment horizontal="center"/>
      <protection/>
    </xf>
    <xf numFmtId="164" fontId="12" fillId="0" borderId="7" xfId="0" applyFont="1" applyFill="1" applyBorder="1" applyAlignment="1" applyProtection="1">
      <alignment horizontal="center"/>
      <protection/>
    </xf>
    <xf numFmtId="165" fontId="11" fillId="0" borderId="8" xfId="21" applyFont="1" applyFill="1" applyBorder="1" applyAlignment="1" applyProtection="1">
      <alignment horizontal="right"/>
      <protection/>
    </xf>
    <xf numFmtId="165" fontId="11" fillId="0" borderId="9" xfId="21" applyFont="1" applyFill="1" applyBorder="1" applyAlignment="1" applyProtection="1">
      <alignment horizontal="right"/>
      <protection/>
    </xf>
    <xf numFmtId="165" fontId="11" fillId="2" borderId="10" xfId="21" applyFont="1" applyFill="1" applyBorder="1" applyAlignment="1" applyProtection="1">
      <alignment horizontal="right"/>
      <protection/>
    </xf>
    <xf numFmtId="164" fontId="12" fillId="0" borderId="9" xfId="0" applyFont="1" applyFill="1" applyBorder="1" applyAlignment="1" applyProtection="1">
      <alignment horizontal="center"/>
      <protection/>
    </xf>
    <xf numFmtId="168" fontId="11" fillId="0" borderId="8" xfId="21" applyNumberFormat="1" applyFont="1" applyFill="1" applyBorder="1" applyAlignment="1" applyProtection="1">
      <alignment horizontal="right"/>
      <protection/>
    </xf>
    <xf numFmtId="168" fontId="11" fillId="0" borderId="9" xfId="21" applyNumberFormat="1" applyFont="1" applyFill="1" applyBorder="1" applyAlignment="1" applyProtection="1">
      <alignment horizontal="right"/>
      <protection/>
    </xf>
    <xf numFmtId="168" fontId="11" fillId="2" borderId="10" xfId="21" applyNumberFormat="1" applyFont="1" applyFill="1" applyBorder="1" applyAlignment="1" applyProtection="1">
      <alignment horizontal="right"/>
      <protection/>
    </xf>
    <xf numFmtId="165" fontId="15" fillId="0" borderId="9" xfId="21" applyFont="1" applyFill="1" applyBorder="1" applyAlignment="1" applyProtection="1">
      <alignment horizontal="right"/>
      <protection/>
    </xf>
    <xf numFmtId="168" fontId="11" fillId="0" borderId="10" xfId="21" applyNumberFormat="1" applyFont="1" applyFill="1" applyBorder="1" applyAlignment="1" applyProtection="1">
      <alignment horizontal="right"/>
      <protection/>
    </xf>
    <xf numFmtId="165" fontId="11" fillId="0" borderId="9" xfId="21" applyFont="1" applyFill="1" applyBorder="1" applyAlignment="1" applyProtection="1">
      <alignment/>
      <protection/>
    </xf>
    <xf numFmtId="168" fontId="16" fillId="0" borderId="8" xfId="21" applyNumberFormat="1" applyFont="1" applyFill="1" applyBorder="1" applyAlignment="1" applyProtection="1">
      <alignment horizontal="right"/>
      <protection/>
    </xf>
    <xf numFmtId="168" fontId="16" fillId="0" borderId="9" xfId="21" applyNumberFormat="1" applyFont="1" applyFill="1" applyBorder="1" applyAlignment="1" applyProtection="1">
      <alignment horizontal="right"/>
      <protection/>
    </xf>
    <xf numFmtId="168" fontId="16" fillId="0" borderId="10" xfId="21" applyNumberFormat="1" applyFont="1" applyFill="1" applyBorder="1" applyAlignment="1" applyProtection="1">
      <alignment horizontal="right"/>
      <protection/>
    </xf>
    <xf numFmtId="164" fontId="15" fillId="0" borderId="9" xfId="0" applyFont="1" applyFill="1" applyBorder="1" applyAlignment="1" applyProtection="1">
      <alignment horizontal="right"/>
      <protection/>
    </xf>
    <xf numFmtId="164" fontId="11" fillId="0" borderId="0" xfId="0" applyFont="1" applyFill="1" applyAlignment="1" applyProtection="1">
      <alignment/>
      <protection/>
    </xf>
    <xf numFmtId="164" fontId="12" fillId="0" borderId="9" xfId="0" applyFont="1" applyFill="1" applyBorder="1" applyAlignment="1" applyProtection="1">
      <alignment/>
      <protection/>
    </xf>
    <xf numFmtId="164" fontId="11" fillId="0" borderId="9" xfId="0" applyFont="1" applyFill="1" applyBorder="1" applyAlignment="1" applyProtection="1">
      <alignment/>
      <protection/>
    </xf>
    <xf numFmtId="168" fontId="16" fillId="2" borderId="9" xfId="21" applyNumberFormat="1" applyFont="1" applyFill="1" applyBorder="1" applyAlignment="1" applyProtection="1">
      <alignment horizontal="right"/>
      <protection/>
    </xf>
    <xf numFmtId="168" fontId="16" fillId="2" borderId="10" xfId="21" applyNumberFormat="1" applyFont="1" applyFill="1" applyBorder="1" applyAlignment="1" applyProtection="1">
      <alignment horizontal="right"/>
      <protection/>
    </xf>
    <xf numFmtId="165" fontId="11" fillId="2" borderId="9" xfId="21" applyFont="1" applyFill="1" applyBorder="1" applyAlignment="1" applyProtection="1">
      <alignment horizontal="right"/>
      <protection/>
    </xf>
    <xf numFmtId="165" fontId="16" fillId="2" borderId="10" xfId="21" applyFont="1" applyFill="1" applyBorder="1" applyAlignment="1" applyProtection="1">
      <alignment horizontal="right"/>
      <protection/>
    </xf>
    <xf numFmtId="164" fontId="11" fillId="0" borderId="2" xfId="0" applyFont="1" applyFill="1" applyBorder="1" applyAlignment="1" applyProtection="1">
      <alignment horizontal="left"/>
      <protection/>
    </xf>
    <xf numFmtId="165" fontId="11" fillId="0" borderId="1" xfId="21" applyFont="1" applyFill="1" applyBorder="1" applyAlignment="1" applyProtection="1">
      <alignment horizontal="right"/>
      <protection/>
    </xf>
    <xf numFmtId="168" fontId="11" fillId="0" borderId="2" xfId="21" applyNumberFormat="1" applyFont="1" applyFill="1" applyBorder="1" applyAlignment="1" applyProtection="1">
      <alignment horizontal="right"/>
      <protection/>
    </xf>
    <xf numFmtId="164" fontId="11" fillId="2" borderId="0" xfId="0" applyFont="1" applyFill="1" applyAlignment="1" applyProtection="1">
      <alignment horizontal="center"/>
      <protection/>
    </xf>
    <xf numFmtId="165" fontId="11" fillId="0" borderId="10" xfId="21" applyFont="1" applyFill="1" applyBorder="1" applyAlignment="1" applyProtection="1">
      <alignment horizontal="right"/>
      <protection/>
    </xf>
    <xf numFmtId="165" fontId="16" fillId="3" borderId="8" xfId="21" applyFont="1" applyFill="1" applyBorder="1" applyAlignment="1" applyProtection="1">
      <alignment horizontal="right"/>
      <protection locked="0"/>
    </xf>
    <xf numFmtId="165" fontId="16" fillId="3" borderId="9" xfId="21" applyFont="1" applyFill="1" applyBorder="1" applyAlignment="1" applyProtection="1">
      <alignment horizontal="right"/>
      <protection locked="0"/>
    </xf>
    <xf numFmtId="165" fontId="16" fillId="3" borderId="10" xfId="21" applyFont="1" applyFill="1" applyBorder="1" applyAlignment="1" applyProtection="1">
      <alignment horizontal="right"/>
      <protection locked="0"/>
    </xf>
    <xf numFmtId="165" fontId="16" fillId="0" borderId="10" xfId="21" applyFont="1" applyFill="1" applyBorder="1" applyAlignment="1" applyProtection="1">
      <alignment horizontal="right"/>
      <protection/>
    </xf>
    <xf numFmtId="164" fontId="11" fillId="0" borderId="9" xfId="0" applyFont="1" applyFill="1" applyBorder="1" applyAlignment="1" applyProtection="1">
      <alignment horizontal="left"/>
      <protection/>
    </xf>
    <xf numFmtId="168" fontId="16" fillId="3" borderId="8" xfId="21" applyNumberFormat="1" applyFont="1" applyFill="1" applyBorder="1" applyAlignment="1" applyProtection="1">
      <alignment horizontal="right"/>
      <protection locked="0"/>
    </xf>
    <xf numFmtId="168" fontId="16" fillId="3" borderId="9" xfId="21" applyNumberFormat="1" applyFont="1" applyFill="1" applyBorder="1" applyAlignment="1" applyProtection="1">
      <alignment horizontal="right"/>
      <protection locked="0"/>
    </xf>
    <xf numFmtId="168" fontId="16" fillId="3" borderId="10" xfId="21" applyNumberFormat="1" applyFont="1" applyFill="1" applyBorder="1" applyAlignment="1" applyProtection="1">
      <alignment horizontal="right"/>
      <protection locked="0"/>
    </xf>
    <xf numFmtId="164" fontId="11" fillId="0" borderId="10" xfId="0" applyFont="1" applyFill="1" applyBorder="1" applyAlignment="1" applyProtection="1">
      <alignment/>
      <protection/>
    </xf>
    <xf numFmtId="164" fontId="11" fillId="0" borderId="2" xfId="0" applyFont="1" applyFill="1" applyBorder="1" applyAlignment="1" applyProtection="1">
      <alignment/>
      <protection/>
    </xf>
    <xf numFmtId="165" fontId="11" fillId="0" borderId="2" xfId="21" applyFont="1" applyFill="1" applyBorder="1" applyAlignment="1" applyProtection="1">
      <alignment horizontal="right"/>
      <protection/>
    </xf>
    <xf numFmtId="165" fontId="11" fillId="0" borderId="3" xfId="21" applyFont="1" applyFill="1" applyBorder="1" applyAlignment="1" applyProtection="1">
      <alignment horizontal="right"/>
      <protection/>
    </xf>
    <xf numFmtId="164" fontId="11" fillId="2" borderId="0" xfId="0" applyFont="1" applyFill="1" applyBorder="1" applyAlignment="1" applyProtection="1">
      <alignment/>
      <protection/>
    </xf>
    <xf numFmtId="164" fontId="18" fillId="2" borderId="0" xfId="20" applyNumberFormat="1" applyFont="1" applyFill="1" applyBorder="1" applyAlignment="1" applyProtection="1">
      <alignment/>
      <protection locked="0"/>
    </xf>
    <xf numFmtId="169" fontId="11" fillId="2" borderId="0" xfId="0" applyNumberFormat="1" applyFont="1" applyFill="1" applyBorder="1" applyAlignment="1" applyProtection="1">
      <alignment/>
      <protection/>
    </xf>
    <xf numFmtId="164" fontId="19" fillId="2" borderId="0" xfId="0" applyFont="1" applyFill="1" applyAlignment="1" applyProtection="1">
      <alignment/>
      <protection/>
    </xf>
    <xf numFmtId="170" fontId="13" fillId="2" borderId="0" xfId="0" applyNumberFormat="1" applyFont="1" applyFill="1" applyAlignment="1" applyProtection="1">
      <alignment/>
      <protection/>
    </xf>
    <xf numFmtId="169" fontId="13" fillId="2" borderId="0" xfId="0" applyNumberFormat="1" applyFont="1" applyFill="1" applyBorder="1" applyAlignment="1" applyProtection="1">
      <alignment/>
      <protection/>
    </xf>
    <xf numFmtId="166" fontId="13" fillId="2" borderId="0" xfId="0" applyNumberFormat="1" applyFont="1" applyFill="1" applyAlignment="1" applyProtection="1">
      <alignment/>
      <protection/>
    </xf>
    <xf numFmtId="164" fontId="13" fillId="2" borderId="0" xfId="0" applyFont="1" applyFill="1" applyAlignment="1" applyProtection="1">
      <alignment/>
      <protection/>
    </xf>
    <xf numFmtId="171" fontId="11" fillId="2" borderId="0" xfId="0" applyNumberFormat="1" applyFont="1" applyFill="1" applyBorder="1" applyAlignment="1" applyProtection="1">
      <alignment/>
      <protection/>
    </xf>
    <xf numFmtId="165" fontId="20" fillId="2" borderId="0" xfId="21" applyFont="1" applyFill="1" applyBorder="1" applyAlignment="1" applyProtection="1">
      <alignment/>
      <protection/>
    </xf>
    <xf numFmtId="165" fontId="21" fillId="2" borderId="0" xfId="21" applyFont="1" applyFill="1" applyBorder="1" applyAlignment="1" applyProtection="1">
      <alignment/>
      <protection/>
    </xf>
    <xf numFmtId="165" fontId="21" fillId="2" borderId="2" xfId="21" applyFont="1" applyFill="1" applyBorder="1" applyAlignment="1" applyProtection="1">
      <alignment/>
      <protection/>
    </xf>
    <xf numFmtId="164" fontId="21" fillId="2" borderId="11" xfId="21" applyNumberFormat="1" applyFont="1" applyFill="1" applyBorder="1" applyAlignment="1" applyProtection="1">
      <alignment horizontal="center"/>
      <protection/>
    </xf>
    <xf numFmtId="164" fontId="21" fillId="2" borderId="12" xfId="21" applyNumberFormat="1" applyFont="1" applyFill="1" applyBorder="1" applyAlignment="1" applyProtection="1">
      <alignment horizontal="center"/>
      <protection/>
    </xf>
    <xf numFmtId="165" fontId="21" fillId="0" borderId="9" xfId="21" applyFont="1" applyFill="1" applyBorder="1" applyAlignment="1" applyProtection="1">
      <alignment/>
      <protection/>
    </xf>
    <xf numFmtId="165" fontId="21" fillId="2" borderId="8" xfId="21" applyFont="1" applyFill="1" applyBorder="1" applyAlignment="1" applyProtection="1">
      <alignment horizontal="center"/>
      <protection/>
    </xf>
    <xf numFmtId="165" fontId="21" fillId="2" borderId="9" xfId="21" applyFont="1" applyFill="1" applyBorder="1" applyAlignment="1" applyProtection="1">
      <alignment horizontal="center"/>
      <protection/>
    </xf>
    <xf numFmtId="165" fontId="22" fillId="0" borderId="9" xfId="21" applyFont="1" applyFill="1" applyBorder="1" applyAlignment="1" applyProtection="1">
      <alignment horizontal="right"/>
      <protection/>
    </xf>
    <xf numFmtId="168" fontId="21" fillId="0" borderId="8" xfId="21" applyNumberFormat="1" applyFont="1" applyFill="1" applyBorder="1" applyAlignment="1" applyProtection="1">
      <alignment horizontal="center"/>
      <protection/>
    </xf>
    <xf numFmtId="168" fontId="21" fillId="0" borderId="9" xfId="21" applyNumberFormat="1" applyFont="1" applyFill="1" applyBorder="1" applyAlignment="1" applyProtection="1">
      <alignment horizontal="center"/>
      <protection/>
    </xf>
    <xf numFmtId="164" fontId="20" fillId="0" borderId="9" xfId="21" applyNumberFormat="1" applyFont="1" applyFill="1" applyBorder="1" applyAlignment="1" applyProtection="1">
      <alignment/>
      <protection/>
    </xf>
    <xf numFmtId="165" fontId="23" fillId="2" borderId="0" xfId="21" applyFont="1" applyFill="1" applyBorder="1" applyAlignment="1" applyProtection="1">
      <alignment/>
      <protection/>
    </xf>
    <xf numFmtId="165" fontId="21" fillId="0" borderId="9" xfId="21" applyFont="1" applyFill="1" applyBorder="1" applyAlignment="1" applyProtection="1">
      <alignment horizontal="center"/>
      <protection/>
    </xf>
    <xf numFmtId="165" fontId="20" fillId="0" borderId="9" xfId="21" applyFont="1" applyFill="1" applyBorder="1" applyAlignment="1" applyProtection="1">
      <alignment/>
      <protection/>
    </xf>
    <xf numFmtId="165" fontId="21" fillId="0" borderId="8" xfId="21" applyFont="1" applyFill="1" applyBorder="1" applyAlignment="1" applyProtection="1">
      <alignment horizontal="center"/>
      <protection/>
    </xf>
    <xf numFmtId="165" fontId="20" fillId="3" borderId="9" xfId="21" applyFont="1" applyFill="1" applyBorder="1" applyAlignment="1" applyProtection="1">
      <alignment/>
      <protection locked="0"/>
    </xf>
    <xf numFmtId="172" fontId="21" fillId="3" borderId="8" xfId="23" applyNumberFormat="1" applyFont="1" applyFill="1" applyBorder="1" applyAlignment="1" applyProtection="1">
      <alignment horizontal="center"/>
      <protection locked="0"/>
    </xf>
    <xf numFmtId="172" fontId="21" fillId="3" borderId="9" xfId="23" applyNumberFormat="1" applyFont="1" applyFill="1" applyBorder="1" applyAlignment="1" applyProtection="1">
      <alignment horizontal="center"/>
      <protection locked="0"/>
    </xf>
    <xf numFmtId="165" fontId="20" fillId="0" borderId="9" xfId="21" applyFont="1" applyFill="1" applyBorder="1" applyAlignment="1" applyProtection="1">
      <alignment horizontal="left"/>
      <protection/>
    </xf>
    <xf numFmtId="165" fontId="21" fillId="3" borderId="8" xfId="21" applyFont="1" applyFill="1" applyBorder="1" applyAlignment="1" applyProtection="1">
      <alignment horizontal="center"/>
      <protection locked="0"/>
    </xf>
    <xf numFmtId="165" fontId="21" fillId="3" borderId="9" xfId="21" applyFont="1" applyFill="1" applyBorder="1" applyAlignment="1" applyProtection="1">
      <alignment horizontal="center"/>
      <protection locked="0"/>
    </xf>
    <xf numFmtId="165" fontId="21" fillId="0" borderId="2" xfId="21" applyFont="1" applyFill="1" applyBorder="1" applyAlignment="1" applyProtection="1">
      <alignment/>
      <protection/>
    </xf>
    <xf numFmtId="165" fontId="21" fillId="2" borderId="1" xfId="21" applyFont="1" applyFill="1" applyBorder="1" applyAlignment="1" applyProtection="1">
      <alignment horizontal="center"/>
      <protection/>
    </xf>
    <xf numFmtId="165" fontId="21" fillId="2" borderId="2" xfId="21" applyFont="1" applyFill="1" applyBorder="1" applyAlignment="1" applyProtection="1">
      <alignment horizontal="center"/>
      <protection/>
    </xf>
    <xf numFmtId="165" fontId="25" fillId="0" borderId="9" xfId="21" applyFont="1" applyFill="1" applyBorder="1" applyAlignment="1" applyProtection="1">
      <alignment horizontal="right"/>
      <protection/>
    </xf>
    <xf numFmtId="165" fontId="21" fillId="0" borderId="8" xfId="21" applyFont="1" applyFill="1" applyBorder="1" applyAlignment="1" applyProtection="1">
      <alignment horizontal="center"/>
      <protection locked="0"/>
    </xf>
    <xf numFmtId="165" fontId="20" fillId="2" borderId="9" xfId="21" applyFont="1" applyFill="1" applyBorder="1" applyAlignment="1" applyProtection="1">
      <alignment/>
      <protection/>
    </xf>
    <xf numFmtId="165" fontId="22" fillId="2" borderId="8" xfId="21" applyFont="1" applyFill="1" applyBorder="1" applyAlignment="1" applyProtection="1">
      <alignment horizontal="center"/>
      <protection/>
    </xf>
    <xf numFmtId="168" fontId="21" fillId="3" borderId="8" xfId="21" applyNumberFormat="1" applyFont="1" applyFill="1" applyBorder="1" applyAlignment="1" applyProtection="1">
      <alignment horizontal="center"/>
      <protection locked="0"/>
    </xf>
    <xf numFmtId="165" fontId="21" fillId="0" borderId="7" xfId="21" applyFont="1" applyFill="1" applyBorder="1" applyAlignment="1" applyProtection="1">
      <alignment/>
      <protection/>
    </xf>
    <xf numFmtId="165" fontId="21" fillId="2" borderId="13" xfId="21" applyFont="1" applyFill="1" applyBorder="1" applyAlignment="1" applyProtection="1">
      <alignment horizontal="center"/>
      <protection/>
    </xf>
    <xf numFmtId="165" fontId="21" fillId="2" borderId="7" xfId="21" applyFont="1" applyFill="1" applyBorder="1" applyAlignment="1" applyProtection="1">
      <alignment horizontal="center"/>
      <protection/>
    </xf>
    <xf numFmtId="165" fontId="21" fillId="0" borderId="1" xfId="21" applyFont="1" applyFill="1" applyBorder="1" applyAlignment="1" applyProtection="1">
      <alignment horizontal="center"/>
      <protection/>
    </xf>
    <xf numFmtId="165" fontId="21" fillId="0" borderId="2" xfId="21" applyFont="1" applyFill="1" applyBorder="1" applyAlignment="1" applyProtection="1">
      <alignment horizontal="center"/>
      <protection/>
    </xf>
    <xf numFmtId="165" fontId="21" fillId="0" borderId="5" xfId="21" applyFont="1" applyFill="1" applyBorder="1" applyAlignment="1" applyProtection="1">
      <alignment/>
      <protection/>
    </xf>
    <xf numFmtId="165" fontId="21" fillId="2" borderId="4" xfId="21" applyFont="1" applyFill="1" applyBorder="1" applyAlignment="1" applyProtection="1">
      <alignment horizontal="center"/>
      <protection/>
    </xf>
    <xf numFmtId="165" fontId="21" fillId="2" borderId="5" xfId="21" applyFont="1" applyFill="1" applyBorder="1" applyAlignment="1" applyProtection="1">
      <alignment horizontal="center"/>
      <protection/>
    </xf>
    <xf numFmtId="165" fontId="22" fillId="2" borderId="7" xfId="21" applyFont="1" applyFill="1" applyBorder="1" applyAlignment="1" applyProtection="1">
      <alignment horizontal="center"/>
      <protection/>
    </xf>
    <xf numFmtId="165" fontId="22" fillId="0" borderId="2" xfId="21" applyFont="1" applyFill="1" applyBorder="1" applyAlignment="1" applyProtection="1">
      <alignment horizontal="left"/>
      <protection/>
    </xf>
    <xf numFmtId="165" fontId="21" fillId="3" borderId="1" xfId="21" applyFont="1" applyFill="1" applyBorder="1" applyAlignment="1" applyProtection="1">
      <alignment horizontal="center"/>
      <protection locked="0"/>
    </xf>
    <xf numFmtId="165" fontId="21" fillId="3" borderId="2" xfId="21" applyFont="1" applyFill="1" applyBorder="1" applyAlignment="1" applyProtection="1">
      <alignment horizontal="center"/>
      <protection locked="0"/>
    </xf>
    <xf numFmtId="165" fontId="22" fillId="2" borderId="5" xfId="21" applyFont="1" applyFill="1" applyBorder="1" applyAlignment="1" applyProtection="1">
      <alignment horizontal="center"/>
      <protection/>
    </xf>
    <xf numFmtId="165" fontId="26" fillId="2" borderId="0" xfId="21" applyFont="1" applyFill="1" applyBorder="1" applyAlignment="1" applyProtection="1">
      <alignment/>
      <protection/>
    </xf>
    <xf numFmtId="165" fontId="27" fillId="2" borderId="0" xfId="21" applyFont="1" applyFill="1" applyBorder="1" applyAlignment="1" applyProtection="1">
      <alignment/>
      <protection/>
    </xf>
    <xf numFmtId="165" fontId="28" fillId="2" borderId="0" xfId="20" applyNumberFormat="1" applyFont="1" applyFill="1" applyBorder="1" applyAlignment="1" applyProtection="1">
      <alignment/>
      <protection locked="0"/>
    </xf>
    <xf numFmtId="164" fontId="29" fillId="2" borderId="0" xfId="0" applyFont="1" applyFill="1" applyBorder="1" applyAlignment="1" applyProtection="1">
      <alignment/>
      <protection/>
    </xf>
    <xf numFmtId="164" fontId="30" fillId="2" borderId="0" xfId="0" applyFont="1" applyFill="1" applyBorder="1" applyAlignment="1" applyProtection="1">
      <alignment/>
      <protection/>
    </xf>
    <xf numFmtId="164" fontId="29" fillId="2" borderId="1" xfId="0" applyFont="1" applyFill="1" applyBorder="1" applyAlignment="1" applyProtection="1">
      <alignment horizontal="center"/>
      <protection/>
    </xf>
    <xf numFmtId="164" fontId="29" fillId="2" borderId="14" xfId="0" applyFont="1" applyFill="1" applyBorder="1" applyAlignment="1" applyProtection="1">
      <alignment horizontal="center"/>
      <protection/>
    </xf>
    <xf numFmtId="164" fontId="29" fillId="2" borderId="15" xfId="0" applyFont="1" applyFill="1" applyBorder="1" applyAlignment="1" applyProtection="1">
      <alignment horizontal="center"/>
      <protection/>
    </xf>
    <xf numFmtId="164" fontId="29" fillId="2" borderId="16" xfId="0" applyFont="1" applyFill="1" applyBorder="1" applyAlignment="1" applyProtection="1">
      <alignment horizontal="center"/>
      <protection/>
    </xf>
    <xf numFmtId="164" fontId="29" fillId="2" borderId="2" xfId="0" applyFont="1" applyFill="1" applyBorder="1" applyAlignment="1" applyProtection="1">
      <alignment horizontal="center"/>
      <protection/>
    </xf>
    <xf numFmtId="164" fontId="29" fillId="2" borderId="17" xfId="0" applyFont="1" applyFill="1" applyBorder="1" applyAlignment="1" applyProtection="1">
      <alignment horizontal="center"/>
      <protection/>
    </xf>
    <xf numFmtId="164" fontId="29" fillId="2" borderId="18" xfId="0" applyFont="1" applyFill="1" applyBorder="1" applyAlignment="1" applyProtection="1">
      <alignment horizontal="center"/>
      <protection/>
    </xf>
    <xf numFmtId="164" fontId="29" fillId="2" borderId="19" xfId="0" applyFont="1" applyFill="1" applyBorder="1" applyAlignment="1" applyProtection="1">
      <alignment horizontal="left"/>
      <protection/>
    </xf>
    <xf numFmtId="168" fontId="29" fillId="2" borderId="20" xfId="21" applyNumberFormat="1" applyFont="1" applyFill="1" applyBorder="1" applyAlignment="1" applyProtection="1">
      <alignment horizontal="center"/>
      <protection/>
    </xf>
    <xf numFmtId="164" fontId="29" fillId="2" borderId="21" xfId="0" applyFont="1" applyFill="1" applyBorder="1" applyAlignment="1" applyProtection="1">
      <alignment horizontal="center"/>
      <protection/>
    </xf>
    <xf numFmtId="168" fontId="3" fillId="0" borderId="0" xfId="21" applyNumberFormat="1" applyFont="1" applyFill="1" applyBorder="1" applyAlignment="1" applyProtection="1">
      <alignment/>
      <protection/>
    </xf>
    <xf numFmtId="168" fontId="3" fillId="0" borderId="20" xfId="21" applyNumberFormat="1" applyFont="1" applyFill="1" applyBorder="1" applyAlignment="1" applyProtection="1">
      <alignment/>
      <protection/>
    </xf>
    <xf numFmtId="168" fontId="29" fillId="0" borderId="10" xfId="21" applyNumberFormat="1" applyFont="1" applyFill="1" applyBorder="1" applyAlignment="1" applyProtection="1">
      <alignment/>
      <protection/>
    </xf>
    <xf numFmtId="164" fontId="29" fillId="2" borderId="22" xfId="0" applyFont="1" applyFill="1" applyBorder="1" applyAlignment="1" applyProtection="1">
      <alignment horizontal="center"/>
      <protection/>
    </xf>
    <xf numFmtId="164" fontId="29" fillId="2" borderId="20" xfId="0" applyFont="1" applyFill="1" applyBorder="1" applyAlignment="1" applyProtection="1">
      <alignment/>
      <protection/>
    </xf>
    <xf numFmtId="168" fontId="7" fillId="2" borderId="20" xfId="21" applyNumberFormat="1" applyFont="1" applyFill="1" applyBorder="1" applyAlignment="1" applyProtection="1">
      <alignment horizontal="center"/>
      <protection/>
    </xf>
    <xf numFmtId="164" fontId="31" fillId="2" borderId="8" xfId="0" applyFont="1" applyFill="1" applyBorder="1" applyAlignment="1" applyProtection="1">
      <alignment horizontal="left"/>
      <protection/>
    </xf>
    <xf numFmtId="168" fontId="31" fillId="2" borderId="20" xfId="21" applyNumberFormat="1" applyFont="1" applyFill="1" applyBorder="1" applyAlignment="1" applyProtection="1">
      <alignment horizontal="left"/>
      <protection/>
    </xf>
    <xf numFmtId="164" fontId="31" fillId="2" borderId="21" xfId="0" applyFont="1" applyFill="1" applyBorder="1" applyAlignment="1" applyProtection="1">
      <alignment horizontal="left"/>
      <protection/>
    </xf>
    <xf numFmtId="164" fontId="29" fillId="2" borderId="8" xfId="0" applyFont="1" applyFill="1" applyBorder="1" applyAlignment="1" applyProtection="1">
      <alignment horizontal="left"/>
      <protection/>
    </xf>
    <xf numFmtId="168" fontId="3" fillId="0" borderId="20" xfId="21" applyNumberFormat="1" applyFont="1" applyFill="1" applyBorder="1" applyAlignment="1" applyProtection="1">
      <alignment horizontal="left"/>
      <protection/>
    </xf>
    <xf numFmtId="173" fontId="7" fillId="0" borderId="21" xfId="0" applyNumberFormat="1" applyFont="1" applyBorder="1" applyAlignment="1">
      <alignment horizontal="left"/>
    </xf>
    <xf numFmtId="168" fontId="3" fillId="3" borderId="0" xfId="21" applyNumberFormat="1" applyFont="1" applyFill="1" applyBorder="1" applyAlignment="1" applyProtection="1">
      <alignment/>
      <protection locked="0"/>
    </xf>
    <xf numFmtId="168" fontId="3" fillId="3" borderId="20" xfId="21" applyNumberFormat="1" applyFont="1" applyFill="1" applyBorder="1" applyAlignment="1" applyProtection="1">
      <alignment/>
      <protection locked="0"/>
    </xf>
    <xf numFmtId="164" fontId="29" fillId="2" borderId="0" xfId="0" applyFont="1" applyFill="1" applyBorder="1" applyAlignment="1" applyProtection="1">
      <alignment horizontal="left"/>
      <protection/>
    </xf>
    <xf numFmtId="164" fontId="3" fillId="0" borderId="0" xfId="0" applyFont="1" applyBorder="1" applyAlignment="1">
      <alignment horizontal="left"/>
    </xf>
    <xf numFmtId="173" fontId="7" fillId="0" borderId="0" xfId="0" applyNumberFormat="1" applyFont="1" applyBorder="1" applyAlignment="1">
      <alignment horizontal="left"/>
    </xf>
    <xf numFmtId="164" fontId="29" fillId="0" borderId="0" xfId="0" applyFont="1" applyFill="1" applyBorder="1" applyAlignment="1" applyProtection="1">
      <alignment horizontal="left"/>
      <protection/>
    </xf>
    <xf numFmtId="174" fontId="29" fillId="2" borderId="0" xfId="0" applyNumberFormat="1" applyFont="1" applyFill="1" applyBorder="1" applyAlignment="1" applyProtection="1">
      <alignment/>
      <protection/>
    </xf>
    <xf numFmtId="164" fontId="29" fillId="2" borderId="1" xfId="0" applyFont="1" applyFill="1" applyBorder="1" applyAlignment="1" applyProtection="1">
      <alignment horizontal="left"/>
      <protection/>
    </xf>
    <xf numFmtId="168" fontId="29" fillId="2" borderId="17" xfId="0" applyNumberFormat="1" applyFont="1" applyFill="1" applyBorder="1" applyAlignment="1" applyProtection="1">
      <alignment horizontal="left"/>
      <protection/>
    </xf>
    <xf numFmtId="175" fontId="29" fillId="0" borderId="14" xfId="0" applyNumberFormat="1" applyFont="1" applyFill="1" applyBorder="1" applyAlignment="1" applyProtection="1">
      <alignment/>
      <protection/>
    </xf>
    <xf numFmtId="175" fontId="29" fillId="0" borderId="17" xfId="0" applyNumberFormat="1" applyFont="1" applyFill="1" applyBorder="1" applyAlignment="1" applyProtection="1">
      <alignment/>
      <protection/>
    </xf>
    <xf numFmtId="175" fontId="29" fillId="0" borderId="18" xfId="0" applyNumberFormat="1" applyFont="1" applyFill="1" applyBorder="1" applyAlignment="1" applyProtection="1">
      <alignment/>
      <protection/>
    </xf>
    <xf numFmtId="166" fontId="29" fillId="0" borderId="2" xfId="0" applyNumberFormat="1" applyFont="1" applyFill="1" applyBorder="1" applyAlignment="1" applyProtection="1">
      <alignment/>
      <protection/>
    </xf>
    <xf numFmtId="164" fontId="29" fillId="2" borderId="14" xfId="0" applyFont="1" applyFill="1" applyBorder="1" applyAlignment="1" applyProtection="1">
      <alignment horizontal="left"/>
      <protection/>
    </xf>
    <xf numFmtId="164" fontId="29" fillId="2" borderId="20" xfId="0" applyFont="1" applyFill="1" applyBorder="1" applyAlignment="1" applyProtection="1">
      <alignment horizontal="center"/>
      <protection/>
    </xf>
    <xf numFmtId="176" fontId="29" fillId="2" borderId="21" xfId="0" applyNumberFormat="1" applyFont="1" applyFill="1" applyBorder="1" applyAlignment="1" applyProtection="1">
      <alignment horizontal="center"/>
      <protection/>
    </xf>
    <xf numFmtId="170" fontId="29" fillId="0" borderId="20" xfId="0" applyNumberFormat="1" applyFont="1" applyFill="1" applyBorder="1" applyAlignment="1" applyProtection="1">
      <alignment/>
      <protection/>
    </xf>
    <xf numFmtId="170" fontId="29" fillId="0" borderId="23" xfId="0" applyNumberFormat="1" applyFont="1" applyFill="1" applyBorder="1" applyAlignment="1" applyProtection="1">
      <alignment/>
      <protection/>
    </xf>
    <xf numFmtId="168" fontId="29" fillId="0" borderId="9" xfId="21" applyNumberFormat="1" applyFont="1" applyFill="1" applyBorder="1" applyAlignment="1" applyProtection="1">
      <alignment/>
      <protection/>
    </xf>
    <xf numFmtId="164" fontId="31" fillId="0" borderId="8" xfId="0" applyFont="1" applyFill="1" applyBorder="1" applyAlignment="1" applyProtection="1">
      <alignment horizontal="left"/>
      <protection/>
    </xf>
    <xf numFmtId="164" fontId="32" fillId="0" borderId="20" xfId="0" applyFont="1" applyFill="1" applyBorder="1" applyAlignment="1" applyProtection="1">
      <alignment horizontal="left"/>
      <protection/>
    </xf>
    <xf numFmtId="176" fontId="31" fillId="0" borderId="21" xfId="0" applyNumberFormat="1" applyFont="1" applyFill="1" applyBorder="1" applyAlignment="1" applyProtection="1">
      <alignment horizontal="left"/>
      <protection/>
    </xf>
    <xf numFmtId="168" fontId="29" fillId="0" borderId="20" xfId="21" applyNumberFormat="1" applyFont="1" applyFill="1" applyBorder="1" applyAlignment="1" applyProtection="1">
      <alignment/>
      <protection/>
    </xf>
    <xf numFmtId="168" fontId="29" fillId="0" borderId="23" xfId="21" applyNumberFormat="1" applyFont="1" applyFill="1" applyBorder="1" applyAlignment="1" applyProtection="1">
      <alignment/>
      <protection/>
    </xf>
    <xf numFmtId="164" fontId="29" fillId="0" borderId="8" xfId="0" applyFont="1" applyFill="1" applyBorder="1" applyAlignment="1" applyProtection="1">
      <alignment horizontal="left"/>
      <protection/>
    </xf>
    <xf numFmtId="168" fontId="7" fillId="0" borderId="20" xfId="21" applyNumberFormat="1" applyFont="1" applyFill="1" applyBorder="1" applyAlignment="1" applyProtection="1">
      <alignment horizontal="left"/>
      <protection/>
    </xf>
    <xf numFmtId="176" fontId="7" fillId="0" borderId="21" xfId="0" applyNumberFormat="1" applyFont="1" applyBorder="1" applyAlignment="1">
      <alignment horizontal="left"/>
    </xf>
    <xf numFmtId="168" fontId="7" fillId="0" borderId="20" xfId="21" applyNumberFormat="1" applyFont="1" applyFill="1" applyBorder="1" applyAlignment="1" applyProtection="1">
      <alignment/>
      <protection/>
    </xf>
    <xf numFmtId="166" fontId="29" fillId="0" borderId="9" xfId="0" applyNumberFormat="1" applyFont="1" applyFill="1" applyBorder="1" applyAlignment="1" applyProtection="1">
      <alignment/>
      <protection/>
    </xf>
    <xf numFmtId="168" fontId="29" fillId="2" borderId="20" xfId="21" applyNumberFormat="1" applyFont="1" applyFill="1" applyBorder="1" applyAlignment="1" applyProtection="1">
      <alignment horizontal="left"/>
      <protection/>
    </xf>
    <xf numFmtId="170" fontId="29" fillId="2" borderId="0" xfId="0" applyNumberFormat="1" applyFont="1" applyFill="1" applyBorder="1" applyAlignment="1" applyProtection="1">
      <alignment horizontal="center"/>
      <protection/>
    </xf>
    <xf numFmtId="168" fontId="29" fillId="3" borderId="20" xfId="21" applyNumberFormat="1" applyFont="1" applyFill="1" applyBorder="1" applyAlignment="1" applyProtection="1">
      <alignment/>
      <protection locked="0"/>
    </xf>
    <xf numFmtId="168" fontId="29" fillId="2" borderId="24" xfId="21" applyNumberFormat="1" applyFont="1" applyFill="1" applyBorder="1" applyAlignment="1" applyProtection="1">
      <alignment horizontal="left"/>
      <protection/>
    </xf>
    <xf numFmtId="164" fontId="29" fillId="2" borderId="25" xfId="0" applyFont="1" applyFill="1" applyBorder="1" applyAlignment="1" applyProtection="1">
      <alignment horizontal="left"/>
      <protection/>
    </xf>
    <xf numFmtId="168" fontId="29" fillId="2" borderId="25" xfId="21" applyNumberFormat="1" applyFont="1" applyFill="1" applyBorder="1" applyAlignment="1" applyProtection="1">
      <alignment horizontal="left"/>
      <protection/>
    </xf>
    <xf numFmtId="168" fontId="29" fillId="0" borderId="25" xfId="21" applyNumberFormat="1" applyFont="1" applyFill="1" applyBorder="1" applyAlignment="1" applyProtection="1">
      <alignment/>
      <protection/>
    </xf>
    <xf numFmtId="166" fontId="29" fillId="0" borderId="3" xfId="0" applyNumberFormat="1" applyFont="1" applyFill="1" applyBorder="1" applyAlignment="1" applyProtection="1">
      <alignment/>
      <protection/>
    </xf>
    <xf numFmtId="166" fontId="29" fillId="2" borderId="0" xfId="0" applyNumberFormat="1" applyFont="1" applyFill="1" applyBorder="1" applyAlignment="1" applyProtection="1">
      <alignment/>
      <protection/>
    </xf>
    <xf numFmtId="168" fontId="29" fillId="2" borderId="25" xfId="0" applyNumberFormat="1" applyFont="1" applyFill="1" applyBorder="1" applyAlignment="1" applyProtection="1">
      <alignment horizontal="left"/>
      <protection/>
    </xf>
    <xf numFmtId="166" fontId="29" fillId="0" borderId="26" xfId="0" applyNumberFormat="1" applyFont="1" applyFill="1" applyBorder="1" applyAlignment="1" applyProtection="1">
      <alignment/>
      <protection/>
    </xf>
    <xf numFmtId="164" fontId="29" fillId="2" borderId="0" xfId="0" applyFont="1" applyFill="1" applyBorder="1" applyAlignment="1" applyProtection="1">
      <alignment/>
      <protection/>
    </xf>
    <xf numFmtId="164" fontId="18" fillId="2" borderId="0" xfId="20" applyNumberFormat="1" applyFont="1" applyFill="1" applyBorder="1" applyAlignment="1" applyProtection="1">
      <alignment horizontal="left"/>
      <protection/>
    </xf>
    <xf numFmtId="177" fontId="29" fillId="2" borderId="0" xfId="0" applyNumberFormat="1" applyFont="1" applyFill="1" applyBorder="1" applyAlignment="1" applyProtection="1">
      <alignment/>
      <protection/>
    </xf>
    <xf numFmtId="164" fontId="16" fillId="0" borderId="0" xfId="0" applyFont="1" applyFill="1" applyAlignment="1" applyProtection="1">
      <alignment/>
      <protection/>
    </xf>
    <xf numFmtId="164" fontId="33" fillId="0" borderId="0" xfId="0" applyFont="1" applyFill="1" applyAlignment="1" applyProtection="1">
      <alignment/>
      <protection/>
    </xf>
    <xf numFmtId="164" fontId="12" fillId="0" borderId="0" xfId="0" applyFont="1" applyFill="1" applyBorder="1" applyAlignment="1" applyProtection="1">
      <alignment horizontal="center"/>
      <protection/>
    </xf>
    <xf numFmtId="178" fontId="15" fillId="0" borderId="0" xfId="23" applyNumberFormat="1" applyFont="1" applyFill="1" applyAlignment="1" applyProtection="1">
      <alignment/>
      <protection/>
    </xf>
    <xf numFmtId="164" fontId="16" fillId="0" borderId="0" xfId="23" applyFont="1" applyFill="1" applyProtection="1">
      <alignment/>
      <protection/>
    </xf>
    <xf numFmtId="164" fontId="33" fillId="0" borderId="0" xfId="23" applyFont="1" applyFill="1" applyProtection="1">
      <alignment/>
      <protection/>
    </xf>
    <xf numFmtId="164" fontId="11" fillId="0" borderId="0" xfId="0" applyFont="1" applyFill="1" applyBorder="1" applyAlignment="1" applyProtection="1">
      <alignment/>
      <protection/>
    </xf>
    <xf numFmtId="164" fontId="16" fillId="0" borderId="0" xfId="0" applyFont="1" applyFill="1" applyBorder="1" applyAlignment="1" applyProtection="1">
      <alignment/>
      <protection/>
    </xf>
    <xf numFmtId="164" fontId="33" fillId="0" borderId="0" xfId="0" applyFont="1" applyFill="1" applyBorder="1" applyAlignment="1" applyProtection="1">
      <alignment/>
      <protection/>
    </xf>
    <xf numFmtId="164" fontId="11" fillId="0" borderId="27" xfId="25" applyFont="1" applyFill="1" applyBorder="1" applyAlignment="1" applyProtection="1">
      <alignment horizontal="center"/>
      <protection/>
    </xf>
    <xf numFmtId="164" fontId="11" fillId="0" borderId="28" xfId="25" applyFont="1" applyFill="1" applyBorder="1" applyProtection="1">
      <alignment/>
      <protection/>
    </xf>
    <xf numFmtId="164" fontId="11" fillId="0" borderId="29" xfId="25" applyFont="1" applyFill="1" applyBorder="1" applyProtection="1">
      <alignment/>
      <protection/>
    </xf>
    <xf numFmtId="179" fontId="11" fillId="0" borderId="0" xfId="23" applyNumberFormat="1" applyFont="1" applyFill="1" applyProtection="1">
      <alignment/>
      <protection/>
    </xf>
    <xf numFmtId="164" fontId="11" fillId="0" borderId="27" xfId="23" applyFont="1" applyFill="1" applyBorder="1" applyAlignment="1" applyProtection="1">
      <alignment horizontal="center"/>
      <protection/>
    </xf>
    <xf numFmtId="164" fontId="11" fillId="0" borderId="25" xfId="23" applyFont="1" applyFill="1" applyBorder="1" applyAlignment="1" applyProtection="1">
      <alignment horizontal="center" wrapText="1"/>
      <protection/>
    </xf>
    <xf numFmtId="164" fontId="11" fillId="0" borderId="24" xfId="23" applyFont="1" applyFill="1" applyBorder="1" applyProtection="1">
      <alignment/>
      <protection/>
    </xf>
    <xf numFmtId="164" fontId="11" fillId="0" borderId="24" xfId="23" applyFont="1" applyFill="1" applyBorder="1" applyAlignment="1" applyProtection="1">
      <alignment horizontal="center"/>
      <protection/>
    </xf>
    <xf numFmtId="164" fontId="11" fillId="0" borderId="28" xfId="23" applyFont="1" applyFill="1" applyBorder="1" applyAlignment="1" applyProtection="1">
      <alignment horizontal="center"/>
      <protection/>
    </xf>
    <xf numFmtId="172" fontId="34" fillId="0" borderId="0" xfId="0" applyNumberFormat="1" applyFont="1" applyFill="1" applyAlignment="1" applyProtection="1">
      <alignment/>
      <protection/>
    </xf>
    <xf numFmtId="164" fontId="34" fillId="0" borderId="0" xfId="0" applyFont="1" applyFill="1" applyAlignment="1" applyProtection="1">
      <alignment/>
      <protection/>
    </xf>
    <xf numFmtId="164" fontId="11" fillId="3" borderId="20" xfId="23" applyFont="1" applyFill="1" applyBorder="1" applyProtection="1">
      <alignment/>
      <protection locked="0"/>
    </xf>
    <xf numFmtId="172" fontId="11" fillId="3" borderId="20" xfId="23" applyNumberFormat="1" applyFont="1" applyFill="1" applyBorder="1" applyAlignment="1" applyProtection="1">
      <alignment horizontal="center"/>
      <protection locked="0"/>
    </xf>
    <xf numFmtId="170" fontId="11" fillId="3" borderId="20" xfId="23" applyNumberFormat="1" applyFont="1" applyFill="1" applyBorder="1" applyAlignment="1" applyProtection="1">
      <alignment horizontal="center"/>
      <protection locked="0"/>
    </xf>
    <xf numFmtId="168" fontId="11" fillId="3" borderId="20" xfId="21" applyNumberFormat="1" applyFont="1" applyFill="1" applyBorder="1" applyAlignment="1" applyProtection="1">
      <alignment horizontal="center"/>
      <protection locked="0"/>
    </xf>
    <xf numFmtId="180" fontId="11" fillId="3" borderId="23" xfId="19" applyFont="1" applyFill="1" applyBorder="1" applyAlignment="1" applyProtection="1">
      <alignment horizontal="center"/>
      <protection locked="0"/>
    </xf>
    <xf numFmtId="168" fontId="11" fillId="0" borderId="23" xfId="21" applyNumberFormat="1" applyFont="1" applyFill="1" applyBorder="1" applyAlignment="1" applyProtection="1">
      <alignment horizontal="center"/>
      <protection/>
    </xf>
    <xf numFmtId="170" fontId="11" fillId="3" borderId="20" xfId="22" applyNumberFormat="1" applyFont="1" applyFill="1" applyBorder="1" applyProtection="1">
      <alignment/>
      <protection locked="0"/>
    </xf>
    <xf numFmtId="164" fontId="8" fillId="3" borderId="20" xfId="20" applyNumberFormat="1" applyFont="1" applyFill="1" applyBorder="1" applyAlignment="1" applyProtection="1">
      <alignment/>
      <protection locked="0"/>
    </xf>
    <xf numFmtId="168" fontId="11" fillId="2" borderId="23" xfId="21" applyNumberFormat="1" applyFont="1" applyFill="1" applyBorder="1" applyAlignment="1" applyProtection="1">
      <alignment horizontal="center"/>
      <protection/>
    </xf>
    <xf numFmtId="168" fontId="11" fillId="0" borderId="20" xfId="21" applyNumberFormat="1" applyFont="1" applyFill="1" applyBorder="1" applyAlignment="1" applyProtection="1">
      <alignment horizontal="center"/>
      <protection/>
    </xf>
    <xf numFmtId="164" fontId="35" fillId="3" borderId="20" xfId="20" applyNumberFormat="1" applyFont="1" applyFill="1" applyBorder="1" applyAlignment="1" applyProtection="1">
      <alignment/>
      <protection locked="0"/>
    </xf>
    <xf numFmtId="164" fontId="11" fillId="3" borderId="20" xfId="23" applyFont="1" applyFill="1" applyBorder="1" applyAlignment="1" applyProtection="1">
      <alignment horizontal="left"/>
      <protection locked="0"/>
    </xf>
    <xf numFmtId="168" fontId="11" fillId="3" borderId="23" xfId="21" applyNumberFormat="1" applyFont="1" applyFill="1" applyBorder="1" applyAlignment="1" applyProtection="1">
      <alignment horizontal="center"/>
      <protection/>
    </xf>
    <xf numFmtId="168" fontId="11" fillId="3" borderId="24" xfId="21" applyNumberFormat="1" applyFont="1" applyFill="1" applyBorder="1" applyAlignment="1" applyProtection="1">
      <alignment horizontal="center"/>
      <protection/>
    </xf>
    <xf numFmtId="164" fontId="11" fillId="0" borderId="25" xfId="23" applyFont="1" applyFill="1" applyBorder="1" applyProtection="1">
      <alignment/>
      <protection/>
    </xf>
    <xf numFmtId="172" fontId="11" fillId="0" borderId="25" xfId="23" applyNumberFormat="1" applyFont="1" applyFill="1" applyBorder="1" applyAlignment="1" applyProtection="1">
      <alignment horizontal="center"/>
      <protection/>
    </xf>
    <xf numFmtId="170" fontId="11" fillId="0" borderId="25" xfId="23" applyNumberFormat="1" applyFont="1" applyFill="1" applyBorder="1" applyAlignment="1" applyProtection="1">
      <alignment horizontal="center"/>
      <protection/>
    </xf>
    <xf numFmtId="168" fontId="11" fillId="0" borderId="25" xfId="21" applyNumberFormat="1" applyFont="1" applyFill="1" applyBorder="1" applyAlignment="1" applyProtection="1">
      <alignment horizontal="center"/>
      <protection/>
    </xf>
    <xf numFmtId="172" fontId="11" fillId="0" borderId="0" xfId="0" applyNumberFormat="1" applyFont="1" applyFill="1" applyAlignment="1" applyProtection="1">
      <alignment/>
      <protection/>
    </xf>
    <xf numFmtId="172" fontId="11" fillId="0" borderId="0" xfId="23" applyNumberFormat="1" applyFont="1" applyFill="1" applyAlignment="1" applyProtection="1">
      <alignment horizontal="center"/>
      <protection/>
    </xf>
    <xf numFmtId="172" fontId="11" fillId="0" borderId="0" xfId="23" applyNumberFormat="1" applyFont="1" applyFill="1" applyProtection="1">
      <alignment/>
      <protection/>
    </xf>
    <xf numFmtId="172" fontId="13" fillId="0" borderId="0" xfId="23" applyNumberFormat="1" applyFont="1" applyFill="1" applyProtection="1">
      <alignment/>
      <protection/>
    </xf>
    <xf numFmtId="172" fontId="13" fillId="0" borderId="0" xfId="0" applyNumberFormat="1" applyFont="1" applyFill="1" applyAlignment="1" applyProtection="1">
      <alignment/>
      <protection/>
    </xf>
    <xf numFmtId="172" fontId="11" fillId="3" borderId="20" xfId="23" applyNumberFormat="1" applyFont="1" applyFill="1" applyBorder="1" applyAlignment="1" applyProtection="1">
      <alignment horizontal="left"/>
      <protection locked="0"/>
    </xf>
    <xf numFmtId="172" fontId="11" fillId="3" borderId="20" xfId="22" applyNumberFormat="1" applyFont="1" applyFill="1" applyBorder="1" applyAlignment="1" applyProtection="1">
      <alignment horizontal="left"/>
      <protection locked="0"/>
    </xf>
    <xf numFmtId="164" fontId="36" fillId="3" borderId="20" xfId="20" applyNumberFormat="1" applyFont="1" applyFill="1" applyBorder="1" applyAlignment="1" applyProtection="1">
      <alignment/>
      <protection locked="0"/>
    </xf>
    <xf numFmtId="168" fontId="11" fillId="0" borderId="23" xfId="21" applyNumberFormat="1" applyFont="1" applyFill="1" applyBorder="1" applyAlignment="1" applyProtection="1">
      <alignment/>
      <protection/>
    </xf>
    <xf numFmtId="168" fontId="11" fillId="0" borderId="20" xfId="21" applyNumberFormat="1" applyFont="1" applyFill="1" applyBorder="1" applyAlignment="1" applyProtection="1">
      <alignment/>
      <protection/>
    </xf>
    <xf numFmtId="168" fontId="13" fillId="0" borderId="25" xfId="21" applyNumberFormat="1" applyFont="1" applyFill="1" applyBorder="1" applyAlignment="1" applyProtection="1">
      <alignment horizontal="center"/>
      <protection/>
    </xf>
    <xf numFmtId="172" fontId="16" fillId="0" borderId="0" xfId="0" applyNumberFormat="1" applyFont="1" applyFill="1" applyAlignment="1" applyProtection="1">
      <alignment/>
      <protection/>
    </xf>
    <xf numFmtId="172" fontId="11" fillId="0" borderId="0" xfId="0" applyNumberFormat="1" applyFont="1" applyFill="1" applyAlignment="1" applyProtection="1">
      <alignment horizontal="right"/>
      <protection/>
    </xf>
    <xf numFmtId="164" fontId="11" fillId="0" borderId="0" xfId="0" applyFont="1" applyFill="1" applyAlignment="1" applyProtection="1">
      <alignment horizontal="right"/>
      <protection/>
    </xf>
    <xf numFmtId="166" fontId="13" fillId="0" borderId="0" xfId="0" applyNumberFormat="1" applyFont="1" applyFill="1" applyAlignment="1" applyProtection="1">
      <alignment/>
      <protection/>
    </xf>
    <xf numFmtId="164" fontId="13" fillId="0" borderId="0" xfId="0" applyFont="1" applyFill="1" applyAlignment="1" applyProtection="1">
      <alignment horizontal="center"/>
      <protection/>
    </xf>
    <xf numFmtId="164" fontId="16" fillId="0" borderId="0" xfId="0" applyFont="1" applyAlignment="1">
      <alignment/>
    </xf>
    <xf numFmtId="164" fontId="35" fillId="0" borderId="0" xfId="20" applyNumberFormat="1" applyFont="1" applyFill="1" applyBorder="1" applyAlignment="1" applyProtection="1">
      <alignment/>
      <protection locked="0"/>
    </xf>
    <xf numFmtId="166" fontId="11" fillId="0" borderId="0" xfId="0" applyNumberFormat="1" applyFont="1" applyFill="1" applyAlignment="1" applyProtection="1">
      <alignment/>
      <protection/>
    </xf>
    <xf numFmtId="165" fontId="16" fillId="3" borderId="0" xfId="21" applyFont="1" applyFill="1" applyBorder="1" applyAlignment="1" applyProtection="1">
      <alignment/>
      <protection/>
    </xf>
    <xf numFmtId="165" fontId="16" fillId="0" borderId="0" xfId="21" applyFont="1" applyFill="1" applyBorder="1" applyAlignment="1" applyProtection="1">
      <alignment/>
      <protection/>
    </xf>
    <xf numFmtId="164" fontId="16" fillId="0" borderId="25" xfId="0" applyFont="1" applyFill="1" applyBorder="1" applyAlignment="1" applyProtection="1">
      <alignment/>
      <protection/>
    </xf>
    <xf numFmtId="168" fontId="16" fillId="0" borderId="25" xfId="21" applyNumberFormat="1" applyFont="1" applyFill="1" applyBorder="1" applyAlignment="1" applyProtection="1">
      <alignment/>
      <protection/>
    </xf>
    <xf numFmtId="168" fontId="16" fillId="0" borderId="0" xfId="21" applyNumberFormat="1" applyFont="1" applyFill="1" applyBorder="1" applyAlignment="1" applyProtection="1">
      <alignment/>
      <protection/>
    </xf>
    <xf numFmtId="168" fontId="16" fillId="0" borderId="0" xfId="0" applyNumberFormat="1" applyFont="1" applyFill="1" applyAlignment="1" applyProtection="1">
      <alignment/>
      <protection/>
    </xf>
    <xf numFmtId="164" fontId="16" fillId="0" borderId="30" xfId="0" applyFont="1" applyFill="1" applyBorder="1" applyAlignment="1" applyProtection="1">
      <alignment horizontal="center"/>
      <protection/>
    </xf>
    <xf numFmtId="164" fontId="16" fillId="0" borderId="25" xfId="0" applyFont="1" applyFill="1" applyBorder="1" applyAlignment="1" applyProtection="1">
      <alignment horizontal="center"/>
      <protection/>
    </xf>
    <xf numFmtId="164" fontId="16" fillId="0" borderId="0" xfId="0" applyFont="1" applyFill="1" applyBorder="1" applyAlignment="1" applyProtection="1">
      <alignment horizontal="center"/>
      <protection/>
    </xf>
    <xf numFmtId="164" fontId="16" fillId="0" borderId="27" xfId="0" applyFont="1" applyFill="1" applyBorder="1" applyAlignment="1" applyProtection="1">
      <alignment/>
      <protection/>
    </xf>
    <xf numFmtId="180" fontId="16" fillId="3" borderId="30" xfId="19" applyFont="1" applyFill="1" applyBorder="1" applyAlignment="1" applyProtection="1">
      <alignment/>
      <protection/>
    </xf>
    <xf numFmtId="180" fontId="16" fillId="3" borderId="25" xfId="19" applyFont="1" applyFill="1" applyBorder="1" applyAlignment="1" applyProtection="1">
      <alignment/>
      <protection/>
    </xf>
    <xf numFmtId="180" fontId="16" fillId="3" borderId="0" xfId="19" applyFont="1" applyFill="1" applyBorder="1" applyAlignment="1" applyProtection="1">
      <alignment/>
      <protection/>
    </xf>
    <xf numFmtId="164" fontId="16" fillId="0" borderId="20" xfId="0" applyFont="1" applyFill="1" applyBorder="1" applyAlignment="1" applyProtection="1">
      <alignment/>
      <protection/>
    </xf>
    <xf numFmtId="170" fontId="16" fillId="0" borderId="28" xfId="0" applyNumberFormat="1" applyFont="1" applyFill="1" applyBorder="1" applyAlignment="1" applyProtection="1">
      <alignment/>
      <protection/>
    </xf>
    <xf numFmtId="170" fontId="16" fillId="0" borderId="24" xfId="0" applyNumberFormat="1" applyFont="1" applyFill="1" applyBorder="1" applyAlignment="1" applyProtection="1">
      <alignment/>
      <protection/>
    </xf>
    <xf numFmtId="170" fontId="16" fillId="0" borderId="0" xfId="0" applyNumberFormat="1" applyFont="1" applyFill="1" applyBorder="1" applyAlignment="1" applyProtection="1">
      <alignment/>
      <protection/>
    </xf>
    <xf numFmtId="170" fontId="16" fillId="0" borderId="30" xfId="21" applyNumberFormat="1" applyFont="1" applyFill="1" applyBorder="1" applyAlignment="1" applyProtection="1">
      <alignment/>
      <protection/>
    </xf>
    <xf numFmtId="170" fontId="16" fillId="0" borderId="25" xfId="21" applyNumberFormat="1" applyFont="1" applyFill="1" applyBorder="1" applyAlignment="1" applyProtection="1">
      <alignment/>
      <protection/>
    </xf>
    <xf numFmtId="170" fontId="16" fillId="0" borderId="0" xfId="21" applyNumberFormat="1" applyFont="1" applyFill="1" applyBorder="1" applyAlignment="1" applyProtection="1">
      <alignment/>
      <protection/>
    </xf>
    <xf numFmtId="180" fontId="16" fillId="3" borderId="31" xfId="19" applyFont="1" applyFill="1" applyBorder="1" applyAlignment="1" applyProtection="1">
      <alignment/>
      <protection/>
    </xf>
    <xf numFmtId="170" fontId="16" fillId="0" borderId="31" xfId="21" applyNumberFormat="1" applyFont="1" applyFill="1" applyBorder="1" applyAlignment="1" applyProtection="1">
      <alignment/>
      <protection/>
    </xf>
    <xf numFmtId="164" fontId="35" fillId="0" borderId="0" xfId="20" applyNumberFormat="1" applyFont="1" applyFill="1" applyBorder="1" applyAlignment="1" applyProtection="1">
      <alignment/>
      <protection/>
    </xf>
    <xf numFmtId="165" fontId="16" fillId="0" borderId="0" xfId="0" applyFont="1" applyFill="1" applyAlignment="1" applyProtection="1">
      <alignment/>
      <protection/>
    </xf>
    <xf numFmtId="164" fontId="7" fillId="0" borderId="0" xfId="0" applyFont="1" applyAlignment="1" applyProtection="1">
      <alignment/>
      <protection/>
    </xf>
    <xf numFmtId="164" fontId="37" fillId="2" borderId="0" xfId="0" applyFont="1" applyFill="1" applyBorder="1" applyAlignment="1" applyProtection="1">
      <alignment horizontal="center"/>
      <protection/>
    </xf>
    <xf numFmtId="164" fontId="37" fillId="2" borderId="0" xfId="0" applyFont="1" applyFill="1" applyBorder="1" applyAlignment="1" applyProtection="1">
      <alignment/>
      <protection/>
    </xf>
    <xf numFmtId="164" fontId="7" fillId="2" borderId="0" xfId="0" applyFont="1" applyFill="1" applyBorder="1" applyAlignment="1" applyProtection="1">
      <alignment/>
      <protection/>
    </xf>
    <xf numFmtId="164" fontId="7" fillId="2" borderId="0" xfId="0" applyFont="1" applyFill="1" applyBorder="1" applyAlignment="1" applyProtection="1">
      <alignment horizontal="center"/>
      <protection/>
    </xf>
    <xf numFmtId="164" fontId="29" fillId="2" borderId="25" xfId="0" applyFont="1" applyFill="1" applyBorder="1" applyAlignment="1" applyProtection="1">
      <alignment horizontal="center"/>
      <protection/>
    </xf>
    <xf numFmtId="164" fontId="29" fillId="2" borderId="27" xfId="0" applyFont="1" applyFill="1" applyBorder="1" applyAlignment="1" applyProtection="1">
      <alignment horizontal="center"/>
      <protection/>
    </xf>
    <xf numFmtId="164" fontId="29" fillId="2" borderId="32" xfId="0" applyFont="1" applyFill="1" applyBorder="1" applyAlignment="1" applyProtection="1">
      <alignment horizontal="center"/>
      <protection/>
    </xf>
    <xf numFmtId="164" fontId="29" fillId="2" borderId="30" xfId="0" applyNumberFormat="1" applyFont="1" applyFill="1" applyBorder="1" applyAlignment="1" applyProtection="1">
      <alignment horizontal="center"/>
      <protection/>
    </xf>
    <xf numFmtId="164" fontId="29" fillId="2" borderId="25" xfId="0" applyNumberFormat="1" applyFont="1" applyFill="1" applyBorder="1" applyAlignment="1" applyProtection="1">
      <alignment horizontal="center"/>
      <protection/>
    </xf>
    <xf numFmtId="164" fontId="7" fillId="3" borderId="27" xfId="0" applyFont="1" applyFill="1" applyBorder="1" applyAlignment="1" applyProtection="1">
      <alignment horizontal="left"/>
      <protection locked="0"/>
    </xf>
    <xf numFmtId="168" fontId="7" fillId="3" borderId="33" xfId="21" applyNumberFormat="1" applyFont="1" applyFill="1" applyBorder="1" applyAlignment="1" applyProtection="1">
      <alignment horizontal="center"/>
      <protection locked="0"/>
    </xf>
    <xf numFmtId="164" fontId="7" fillId="3" borderId="27" xfId="0" applyNumberFormat="1" applyFont="1" applyFill="1" applyBorder="1" applyAlignment="1" applyProtection="1">
      <alignment horizontal="center"/>
      <protection locked="0"/>
    </xf>
    <xf numFmtId="168" fontId="7" fillId="2" borderId="27" xfId="21" applyNumberFormat="1" applyFont="1" applyFill="1" applyBorder="1" applyAlignment="1" applyProtection="1">
      <alignment horizontal="center"/>
      <protection/>
    </xf>
    <xf numFmtId="168" fontId="7" fillId="0" borderId="0" xfId="0" applyNumberFormat="1" applyFont="1" applyAlignment="1" applyProtection="1">
      <alignment/>
      <protection/>
    </xf>
    <xf numFmtId="164" fontId="7" fillId="3" borderId="20" xfId="0" applyFont="1" applyFill="1" applyBorder="1" applyAlignment="1" applyProtection="1">
      <alignment horizontal="left"/>
      <protection locked="0"/>
    </xf>
    <xf numFmtId="168" fontId="7" fillId="3" borderId="23" xfId="21" applyNumberFormat="1" applyFont="1" applyFill="1" applyBorder="1" applyAlignment="1" applyProtection="1">
      <alignment horizontal="center"/>
      <protection locked="0"/>
    </xf>
    <xf numFmtId="164" fontId="7" fillId="3" borderId="20" xfId="0" applyNumberFormat="1" applyFont="1" applyFill="1" applyBorder="1" applyAlignment="1" applyProtection="1">
      <alignment horizontal="center"/>
      <protection locked="0"/>
    </xf>
    <xf numFmtId="164" fontId="7" fillId="3" borderId="24" xfId="0" applyFont="1" applyFill="1" applyBorder="1" applyAlignment="1" applyProtection="1">
      <alignment horizontal="left"/>
      <protection locked="0"/>
    </xf>
    <xf numFmtId="168" fontId="7" fillId="3" borderId="28" xfId="21" applyNumberFormat="1" applyFont="1" applyFill="1" applyBorder="1" applyAlignment="1" applyProtection="1">
      <alignment horizontal="center"/>
      <protection locked="0"/>
    </xf>
    <xf numFmtId="164" fontId="7" fillId="3" borderId="24" xfId="0" applyNumberFormat="1" applyFont="1" applyFill="1" applyBorder="1" applyAlignment="1" applyProtection="1">
      <alignment horizontal="center"/>
      <protection locked="0"/>
    </xf>
    <xf numFmtId="168" fontId="7" fillId="2" borderId="24" xfId="21" applyNumberFormat="1" applyFont="1" applyFill="1" applyBorder="1" applyAlignment="1" applyProtection="1">
      <alignment horizontal="center"/>
      <protection/>
    </xf>
    <xf numFmtId="164" fontId="7" fillId="3" borderId="27" xfId="15" applyNumberFormat="1" applyFont="1" applyFill="1" applyBorder="1" applyAlignment="1" applyProtection="1">
      <alignment horizontal="center"/>
      <protection locked="0"/>
    </xf>
    <xf numFmtId="168" fontId="7" fillId="3" borderId="28" xfId="21" applyNumberFormat="1" applyFont="1" applyFill="1" applyBorder="1" applyAlignment="1" applyProtection="1">
      <alignment/>
      <protection locked="0"/>
    </xf>
    <xf numFmtId="164" fontId="7" fillId="3" borderId="24" xfId="0" applyNumberFormat="1" applyFont="1" applyFill="1" applyBorder="1" applyAlignment="1" applyProtection="1">
      <alignment/>
      <protection locked="0"/>
    </xf>
    <xf numFmtId="168" fontId="29" fillId="2" borderId="25" xfId="21" applyNumberFormat="1" applyFont="1" applyFill="1" applyBorder="1" applyAlignment="1" applyProtection="1">
      <alignment horizontal="center"/>
      <protection/>
    </xf>
    <xf numFmtId="168" fontId="29" fillId="2" borderId="25" xfId="0" applyNumberFormat="1" applyFont="1" applyFill="1" applyBorder="1" applyAlignment="1" applyProtection="1">
      <alignment horizontal="center"/>
      <protection/>
    </xf>
    <xf numFmtId="172" fontId="29" fillId="2" borderId="0" xfId="0" applyNumberFormat="1" applyFont="1" applyFill="1" applyBorder="1" applyAlignment="1" applyProtection="1">
      <alignment horizontal="center"/>
      <protection/>
    </xf>
    <xf numFmtId="164" fontId="29" fillId="2" borderId="0" xfId="0" applyFont="1" applyFill="1" applyBorder="1" applyAlignment="1" applyProtection="1">
      <alignment horizontal="center"/>
      <protection/>
    </xf>
    <xf numFmtId="165" fontId="29" fillId="2" borderId="0" xfId="0" applyNumberFormat="1" applyFont="1" applyFill="1" applyBorder="1" applyAlignment="1" applyProtection="1">
      <alignment horizontal="center"/>
      <protection/>
    </xf>
    <xf numFmtId="172" fontId="7" fillId="2" borderId="0" xfId="0" applyNumberFormat="1" applyFont="1" applyFill="1" applyBorder="1" applyAlignment="1" applyProtection="1">
      <alignment horizontal="center"/>
      <protection/>
    </xf>
    <xf numFmtId="166" fontId="29" fillId="2" borderId="0" xfId="0" applyNumberFormat="1" applyFont="1" applyFill="1" applyBorder="1" applyAlignment="1" applyProtection="1">
      <alignment horizontal="center"/>
      <protection/>
    </xf>
    <xf numFmtId="164" fontId="29" fillId="2" borderId="34" xfId="0" applyFont="1" applyFill="1" applyBorder="1" applyAlignment="1" applyProtection="1">
      <alignment horizontal="center"/>
      <protection/>
    </xf>
    <xf numFmtId="164" fontId="29" fillId="2" borderId="33" xfId="0" applyFont="1" applyFill="1" applyBorder="1" applyAlignment="1" applyProtection="1">
      <alignment horizontal="center"/>
      <protection/>
    </xf>
    <xf numFmtId="164" fontId="7" fillId="0" borderId="27" xfId="0" applyFont="1" applyFill="1" applyBorder="1" applyAlignment="1" applyProtection="1">
      <alignment horizontal="left"/>
      <protection/>
    </xf>
    <xf numFmtId="168" fontId="7" fillId="3" borderId="27" xfId="21" applyNumberFormat="1" applyFont="1" applyFill="1" applyBorder="1" applyAlignment="1" applyProtection="1">
      <alignment horizontal="center"/>
      <protection locked="0"/>
    </xf>
    <xf numFmtId="164" fontId="7" fillId="3" borderId="27" xfId="0" applyFont="1" applyFill="1" applyBorder="1" applyAlignment="1" applyProtection="1">
      <alignment horizontal="center"/>
      <protection locked="0"/>
    </xf>
    <xf numFmtId="164" fontId="7" fillId="0" borderId="20" xfId="0" applyFont="1" applyFill="1" applyBorder="1" applyAlignment="1" applyProtection="1">
      <alignment horizontal="left"/>
      <protection/>
    </xf>
    <xf numFmtId="168" fontId="7" fillId="3" borderId="20" xfId="21" applyNumberFormat="1" applyFont="1" applyFill="1" applyBorder="1" applyAlignment="1" applyProtection="1">
      <alignment horizontal="center"/>
      <protection locked="0"/>
    </xf>
    <xf numFmtId="164" fontId="7" fillId="3" borderId="20" xfId="0" applyFont="1" applyFill="1" applyBorder="1" applyAlignment="1" applyProtection="1">
      <alignment horizontal="center"/>
      <protection locked="0"/>
    </xf>
    <xf numFmtId="164" fontId="7" fillId="0" borderId="24" xfId="0" applyFont="1" applyFill="1" applyBorder="1" applyAlignment="1" applyProtection="1">
      <alignment horizontal="left"/>
      <protection/>
    </xf>
    <xf numFmtId="168" fontId="7" fillId="3" borderId="24" xfId="21" applyNumberFormat="1" applyFont="1" applyFill="1" applyBorder="1" applyAlignment="1" applyProtection="1">
      <alignment horizontal="center"/>
      <protection locked="0"/>
    </xf>
    <xf numFmtId="164" fontId="7" fillId="3" borderId="24" xfId="0" applyFont="1" applyFill="1" applyBorder="1" applyAlignment="1" applyProtection="1">
      <alignment horizontal="center"/>
      <protection locked="0"/>
    </xf>
    <xf numFmtId="168" fontId="29" fillId="2" borderId="24" xfId="21" applyNumberFormat="1" applyFont="1" applyFill="1" applyBorder="1" applyAlignment="1" applyProtection="1">
      <alignment horizontal="center"/>
      <protection/>
    </xf>
    <xf numFmtId="164" fontId="29" fillId="2" borderId="24" xfId="0" applyFont="1" applyFill="1" applyBorder="1" applyAlignment="1" applyProtection="1">
      <alignment horizontal="center"/>
      <protection/>
    </xf>
    <xf numFmtId="168" fontId="29" fillId="2" borderId="24" xfId="0" applyNumberFormat="1" applyFont="1" applyFill="1" applyBorder="1" applyAlignment="1" applyProtection="1">
      <alignment horizontal="center"/>
      <protection/>
    </xf>
    <xf numFmtId="164" fontId="29" fillId="0" borderId="0" xfId="0" applyFont="1" applyAlignment="1" applyProtection="1">
      <alignment/>
      <protection/>
    </xf>
    <xf numFmtId="181" fontId="7" fillId="3" borderId="27" xfId="15" applyNumberFormat="1" applyFont="1" applyFill="1" applyBorder="1" applyAlignment="1" applyProtection="1">
      <alignment horizontal="center"/>
      <protection locked="0"/>
    </xf>
    <xf numFmtId="181" fontId="7" fillId="3" borderId="20" xfId="15" applyNumberFormat="1" applyFont="1" applyFill="1" applyBorder="1" applyAlignment="1" applyProtection="1">
      <alignment horizontal="center"/>
      <protection locked="0"/>
    </xf>
    <xf numFmtId="181" fontId="7" fillId="3" borderId="24" xfId="15" applyNumberFormat="1" applyFont="1" applyFill="1" applyBorder="1" applyAlignment="1" applyProtection="1">
      <alignment horizontal="center"/>
      <protection locked="0"/>
    </xf>
    <xf numFmtId="181" fontId="7" fillId="3" borderId="24" xfId="15" applyNumberFormat="1" applyFont="1" applyFill="1" applyBorder="1" applyAlignment="1" applyProtection="1">
      <alignment/>
      <protection locked="0"/>
    </xf>
    <xf numFmtId="164" fontId="7" fillId="2" borderId="0" xfId="0" applyFont="1" applyFill="1" applyBorder="1" applyAlignment="1" applyProtection="1">
      <alignment/>
      <protection locked="0"/>
    </xf>
    <xf numFmtId="168" fontId="29" fillId="2" borderId="25" xfId="21" applyNumberFormat="1" applyFont="1" applyFill="1" applyBorder="1" applyAlignment="1" applyProtection="1">
      <alignment horizontal="center"/>
      <protection locked="0"/>
    </xf>
    <xf numFmtId="168" fontId="29" fillId="2" borderId="25" xfId="0" applyNumberFormat="1" applyFont="1" applyFill="1" applyBorder="1" applyAlignment="1" applyProtection="1">
      <alignment horizontal="center"/>
      <protection locked="0"/>
    </xf>
    <xf numFmtId="164" fontId="8" fillId="0" borderId="0" xfId="20" applyNumberFormat="1" applyFill="1" applyBorder="1" applyAlignment="1" applyProtection="1">
      <alignment/>
      <protection/>
    </xf>
    <xf numFmtId="164" fontId="7" fillId="0" borderId="0" xfId="0" applyFont="1" applyAlignment="1" applyProtection="1">
      <alignment/>
      <protection locked="0"/>
    </xf>
    <xf numFmtId="164" fontId="29" fillId="0" borderId="27" xfId="24" applyFont="1" applyBorder="1" applyAlignment="1" applyProtection="1">
      <alignment horizontal="center"/>
      <protection/>
    </xf>
    <xf numFmtId="182" fontId="29" fillId="0" borderId="27" xfId="24" applyNumberFormat="1" applyFont="1" applyBorder="1" applyAlignment="1" applyProtection="1">
      <alignment horizontal="center"/>
      <protection/>
    </xf>
    <xf numFmtId="182" fontId="29" fillId="0" borderId="35" xfId="24" applyNumberFormat="1" applyFont="1" applyBorder="1" applyAlignment="1" applyProtection="1">
      <alignment horizontal="center"/>
      <protection/>
    </xf>
    <xf numFmtId="164" fontId="7" fillId="0" borderId="0" xfId="24" applyFont="1" applyProtection="1">
      <alignment/>
      <protection/>
    </xf>
    <xf numFmtId="164" fontId="7" fillId="0" borderId="20" xfId="24" applyFont="1" applyBorder="1" applyProtection="1">
      <alignment/>
      <protection/>
    </xf>
    <xf numFmtId="164" fontId="7" fillId="0" borderId="24" xfId="24" applyFont="1" applyBorder="1" applyProtection="1">
      <alignment/>
      <protection/>
    </xf>
    <xf numFmtId="182" fontId="7" fillId="0" borderId="20" xfId="24" applyNumberFormat="1" applyFont="1" applyBorder="1" applyProtection="1">
      <alignment/>
      <protection/>
    </xf>
    <xf numFmtId="182" fontId="29" fillId="0" borderId="24" xfId="24" applyNumberFormat="1" applyFont="1" applyBorder="1" applyAlignment="1" applyProtection="1">
      <alignment horizontal="center"/>
      <protection/>
    </xf>
    <xf numFmtId="182" fontId="29" fillId="0" borderId="29" xfId="24" applyNumberFormat="1" applyFont="1" applyBorder="1" applyAlignment="1" applyProtection="1">
      <alignment horizontal="center"/>
      <protection/>
    </xf>
    <xf numFmtId="164" fontId="38" fillId="0" borderId="0" xfId="24" applyFont="1" applyProtection="1">
      <alignment/>
      <protection/>
    </xf>
    <xf numFmtId="183" fontId="7" fillId="3" borderId="27" xfId="24" applyNumberFormat="1" applyFont="1" applyFill="1" applyBorder="1" applyProtection="1">
      <alignment/>
      <protection locked="0"/>
    </xf>
    <xf numFmtId="169" fontId="7" fillId="0" borderId="27" xfId="24" applyNumberFormat="1" applyFont="1" applyFill="1" applyBorder="1" applyProtection="1">
      <alignment/>
      <protection/>
    </xf>
    <xf numFmtId="184" fontId="7" fillId="3" borderId="36" xfId="24" applyNumberFormat="1" applyFont="1" applyFill="1" applyBorder="1" applyProtection="1">
      <alignment/>
      <protection locked="0"/>
    </xf>
    <xf numFmtId="185" fontId="7" fillId="3" borderId="33" xfId="19" applyNumberFormat="1" applyFont="1" applyFill="1" applyBorder="1" applyAlignment="1" applyProtection="1">
      <alignment/>
      <protection locked="0"/>
    </xf>
    <xf numFmtId="169" fontId="7" fillId="3" borderId="27" xfId="24" applyNumberFormat="1" applyFont="1" applyFill="1" applyBorder="1" applyProtection="1">
      <alignment/>
      <protection locked="0"/>
    </xf>
    <xf numFmtId="186" fontId="7" fillId="0" borderId="20" xfId="24" applyNumberFormat="1" applyFont="1" applyBorder="1" applyProtection="1">
      <alignment/>
      <protection/>
    </xf>
    <xf numFmtId="186" fontId="7" fillId="0" borderId="27" xfId="24" applyNumberFormat="1" applyFont="1" applyBorder="1" applyProtection="1">
      <alignment/>
      <protection/>
    </xf>
    <xf numFmtId="187" fontId="38" fillId="0" borderId="0" xfId="24" applyNumberFormat="1" applyFont="1" applyProtection="1">
      <alignment/>
      <protection/>
    </xf>
    <xf numFmtId="188" fontId="7" fillId="0" borderId="0" xfId="24" applyNumberFormat="1" applyFont="1" applyProtection="1">
      <alignment/>
      <protection/>
    </xf>
    <xf numFmtId="182" fontId="7" fillId="0" borderId="0" xfId="24" applyNumberFormat="1" applyFont="1" applyProtection="1">
      <alignment/>
      <protection/>
    </xf>
    <xf numFmtId="183" fontId="7" fillId="3" borderId="20" xfId="24" applyNumberFormat="1" applyFont="1" applyFill="1" applyBorder="1" applyProtection="1">
      <alignment/>
      <protection locked="0"/>
    </xf>
    <xf numFmtId="169" fontId="7" fillId="0" borderId="20" xfId="24" applyNumberFormat="1" applyFont="1" applyFill="1" applyBorder="1" applyProtection="1">
      <alignment/>
      <protection/>
    </xf>
    <xf numFmtId="184" fontId="7" fillId="3" borderId="0" xfId="17" applyNumberFormat="1" applyFont="1" applyFill="1" applyBorder="1" applyAlignment="1" applyProtection="1">
      <alignment/>
      <protection locked="0"/>
    </xf>
    <xf numFmtId="185" fontId="7" fillId="3" borderId="23" xfId="19" applyNumberFormat="1" applyFont="1" applyFill="1" applyBorder="1" applyAlignment="1" applyProtection="1">
      <alignment/>
      <protection locked="0"/>
    </xf>
    <xf numFmtId="169" fontId="7" fillId="3" borderId="20" xfId="24" applyNumberFormat="1" applyFont="1" applyFill="1" applyBorder="1" applyProtection="1">
      <alignment/>
      <protection locked="0"/>
    </xf>
    <xf numFmtId="164" fontId="7" fillId="3" borderId="20" xfId="24" applyFont="1" applyFill="1" applyBorder="1" applyProtection="1">
      <alignment/>
      <protection locked="0"/>
    </xf>
    <xf numFmtId="184" fontId="7" fillId="0" borderId="23" xfId="24" applyNumberFormat="1" applyFont="1" applyBorder="1" applyProtection="1">
      <alignment/>
      <protection/>
    </xf>
    <xf numFmtId="169" fontId="7" fillId="0" borderId="24" xfId="24" applyNumberFormat="1" applyFont="1" applyFill="1" applyBorder="1" applyProtection="1">
      <alignment/>
      <protection/>
    </xf>
    <xf numFmtId="184" fontId="7" fillId="3" borderId="0" xfId="24" applyNumberFormat="1" applyFont="1" applyFill="1" applyBorder="1" applyProtection="1">
      <alignment/>
      <protection locked="0"/>
    </xf>
    <xf numFmtId="184" fontId="7" fillId="0" borderId="28" xfId="24" applyNumberFormat="1" applyFont="1" applyBorder="1" applyProtection="1">
      <alignment/>
      <protection/>
    </xf>
    <xf numFmtId="186" fontId="7" fillId="0" borderId="24" xfId="24" applyNumberFormat="1" applyFont="1" applyBorder="1" applyProtection="1">
      <alignment/>
      <protection/>
    </xf>
    <xf numFmtId="164" fontId="7" fillId="0" borderId="25" xfId="24" applyFont="1" applyBorder="1" applyProtection="1">
      <alignment/>
      <protection/>
    </xf>
    <xf numFmtId="186" fontId="7" fillId="0" borderId="25" xfId="17" applyNumberFormat="1" applyFont="1" applyFill="1" applyBorder="1" applyAlignment="1" applyProtection="1">
      <alignment/>
      <protection/>
    </xf>
    <xf numFmtId="180" fontId="7" fillId="0" borderId="25" xfId="19" applyFont="1" applyFill="1" applyBorder="1" applyAlignment="1" applyProtection="1">
      <alignment/>
      <protection/>
    </xf>
    <xf numFmtId="186" fontId="7" fillId="0" borderId="25" xfId="24" applyNumberFormat="1" applyFont="1" applyBorder="1" applyProtection="1">
      <alignment/>
      <protection/>
    </xf>
    <xf numFmtId="187" fontId="7" fillId="0" borderId="0" xfId="24" applyNumberFormat="1" applyFont="1" applyProtection="1">
      <alignment/>
      <protection/>
    </xf>
    <xf numFmtId="190" fontId="7" fillId="0" borderId="0" xfId="24" applyNumberFormat="1" applyFont="1" applyFill="1" applyBorder="1" applyAlignment="1" applyProtection="1">
      <alignment horizontal="center"/>
      <protection/>
    </xf>
    <xf numFmtId="180" fontId="38" fillId="0" borderId="0" xfId="24" applyNumberFormat="1" applyFont="1" applyProtection="1">
      <alignment/>
      <protection/>
    </xf>
    <xf numFmtId="180" fontId="7" fillId="0" borderId="0" xfId="24" applyNumberFormat="1" applyFont="1" applyProtection="1">
      <alignment/>
      <protection/>
    </xf>
    <xf numFmtId="164" fontId="7" fillId="0" borderId="25" xfId="0" applyFont="1" applyBorder="1" applyAlignment="1" applyProtection="1">
      <alignment/>
      <protection/>
    </xf>
    <xf numFmtId="186" fontId="7" fillId="0" borderId="30" xfId="24" applyNumberFormat="1" applyFont="1" applyBorder="1" applyProtection="1">
      <alignment/>
      <protection/>
    </xf>
    <xf numFmtId="164" fontId="9" fillId="0" borderId="0" xfId="20" applyNumberFormat="1" applyFont="1" applyFill="1" applyBorder="1" applyAlignment="1" applyProtection="1">
      <alignment/>
      <protection locked="0"/>
    </xf>
    <xf numFmtId="186" fontId="7" fillId="0" borderId="0" xfId="0" applyNumberFormat="1" applyFont="1" applyAlignment="1" applyProtection="1">
      <alignment/>
      <protection/>
    </xf>
    <xf numFmtId="164" fontId="37" fillId="0" borderId="0" xfId="0" applyFont="1" applyBorder="1" applyAlignment="1" applyProtection="1">
      <alignment horizontal="center"/>
      <protection hidden="1"/>
    </xf>
    <xf numFmtId="164" fontId="7" fillId="0" borderId="0" xfId="0" applyFont="1" applyAlignment="1" applyProtection="1">
      <alignment/>
      <protection hidden="1"/>
    </xf>
    <xf numFmtId="164" fontId="29" fillId="0" borderId="0" xfId="0" applyFont="1" applyAlignment="1" applyProtection="1">
      <alignment/>
      <protection hidden="1"/>
    </xf>
    <xf numFmtId="164" fontId="29" fillId="0" borderId="25" xfId="0" applyFont="1" applyBorder="1" applyAlignment="1" applyProtection="1">
      <alignment horizontal="left"/>
      <protection hidden="1" locked="0"/>
    </xf>
    <xf numFmtId="164" fontId="7" fillId="0" borderId="0" xfId="0" applyNumberFormat="1" applyFont="1" applyAlignment="1" applyProtection="1">
      <alignment/>
      <protection/>
    </xf>
    <xf numFmtId="164" fontId="7" fillId="0" borderId="0" xfId="0" applyFont="1" applyAlignment="1" applyProtection="1">
      <alignment horizontal="left"/>
      <protection hidden="1"/>
    </xf>
    <xf numFmtId="164" fontId="29" fillId="0" borderId="25" xfId="0" applyFont="1" applyBorder="1" applyAlignment="1" applyProtection="1">
      <alignment horizontal="center"/>
      <protection hidden="1"/>
    </xf>
    <xf numFmtId="168" fontId="7" fillId="3" borderId="25" xfId="21" applyNumberFormat="1" applyFont="1" applyFill="1" applyBorder="1" applyAlignment="1" applyProtection="1">
      <alignment/>
      <protection hidden="1" locked="0"/>
    </xf>
    <xf numFmtId="181" fontId="7" fillId="3" borderId="25" xfId="15" applyNumberFormat="1" applyFont="1" applyFill="1" applyBorder="1" applyAlignment="1" applyProtection="1">
      <alignment/>
      <protection hidden="1" locked="0"/>
    </xf>
    <xf numFmtId="180" fontId="7" fillId="3" borderId="25" xfId="19" applyFont="1" applyFill="1" applyBorder="1" applyAlignment="1" applyProtection="1">
      <alignment/>
      <protection hidden="1" locked="0"/>
    </xf>
    <xf numFmtId="181" fontId="7" fillId="0" borderId="0" xfId="0" applyNumberFormat="1" applyFont="1" applyAlignment="1" applyProtection="1">
      <alignment/>
      <protection/>
    </xf>
    <xf numFmtId="164" fontId="29" fillId="0" borderId="0" xfId="0" applyFont="1" applyFill="1" applyBorder="1" applyAlignment="1" applyProtection="1">
      <alignment/>
      <protection hidden="1"/>
    </xf>
    <xf numFmtId="177" fontId="7" fillId="3" borderId="25" xfId="19" applyNumberFormat="1" applyFont="1" applyFill="1" applyBorder="1" applyAlignment="1" applyProtection="1">
      <alignment/>
      <protection hidden="1" locked="0"/>
    </xf>
    <xf numFmtId="180" fontId="7" fillId="0" borderId="0" xfId="19" applyFont="1" applyFill="1" applyBorder="1" applyAlignment="1" applyProtection="1">
      <alignment/>
      <protection hidden="1"/>
    </xf>
    <xf numFmtId="164" fontId="29" fillId="0" borderId="25" xfId="0" applyFont="1" applyBorder="1" applyAlignment="1" applyProtection="1">
      <alignment/>
      <protection hidden="1"/>
    </xf>
    <xf numFmtId="164" fontId="29" fillId="0" borderId="25" xfId="0" applyFont="1" applyBorder="1" applyAlignment="1" applyProtection="1">
      <alignment horizontal="center"/>
      <protection hidden="1" locked="0"/>
    </xf>
    <xf numFmtId="180" fontId="7" fillId="0" borderId="0" xfId="0" applyNumberFormat="1" applyFont="1" applyAlignment="1" applyProtection="1">
      <alignment/>
      <protection hidden="1"/>
    </xf>
    <xf numFmtId="181" fontId="7" fillId="0" borderId="0" xfId="0" applyNumberFormat="1" applyFont="1" applyAlignment="1" applyProtection="1">
      <alignment/>
      <protection hidden="1"/>
    </xf>
    <xf numFmtId="181" fontId="7" fillId="0" borderId="0" xfId="15" applyNumberFormat="1" applyFont="1" applyFill="1" applyBorder="1" applyAlignment="1" applyProtection="1">
      <alignment/>
      <protection hidden="1"/>
    </xf>
    <xf numFmtId="165" fontId="7" fillId="0" borderId="0" xfId="0" applyFont="1" applyAlignment="1" applyProtection="1">
      <alignment/>
      <protection hidden="1"/>
    </xf>
    <xf numFmtId="167" fontId="7" fillId="0" borderId="0" xfId="15" applyFont="1" applyFill="1" applyBorder="1" applyAlignment="1" applyProtection="1">
      <alignment/>
      <protection hidden="1"/>
    </xf>
    <xf numFmtId="167" fontId="7" fillId="0" borderId="0" xfId="15" applyFont="1" applyFill="1" applyBorder="1" applyAlignment="1" applyProtection="1">
      <alignment/>
      <protection/>
    </xf>
    <xf numFmtId="172" fontId="7" fillId="0" borderId="0" xfId="0" applyNumberFormat="1" applyFont="1" applyAlignment="1" applyProtection="1">
      <alignment/>
      <protection hidden="1"/>
    </xf>
    <xf numFmtId="164" fontId="9" fillId="0" borderId="0" xfId="20" applyNumberFormat="1" applyFont="1" applyFill="1" applyBorder="1" applyAlignment="1" applyProtection="1">
      <alignment/>
      <protection/>
    </xf>
    <xf numFmtId="164" fontId="37" fillId="0" borderId="0" xfId="0" applyFont="1" applyBorder="1" applyAlignment="1" applyProtection="1">
      <alignment horizontal="center"/>
      <protection/>
    </xf>
    <xf numFmtId="164" fontId="7" fillId="0" borderId="0" xfId="0" applyFont="1" applyAlignment="1" applyProtection="1">
      <alignment horizontal="center"/>
      <protection/>
    </xf>
    <xf numFmtId="164" fontId="29" fillId="0" borderId="0" xfId="0" applyFont="1" applyFill="1" applyBorder="1" applyAlignment="1" applyProtection="1">
      <alignment horizontal="center" vertical="center" wrapText="1"/>
      <protection/>
    </xf>
    <xf numFmtId="164" fontId="40" fillId="0" borderId="0" xfId="0" applyFont="1" applyAlignment="1" applyProtection="1">
      <alignment/>
      <protection/>
    </xf>
    <xf numFmtId="164" fontId="7" fillId="0" borderId="25" xfId="15" applyNumberFormat="1" applyFont="1" applyFill="1" applyBorder="1" applyAlignment="1" applyProtection="1">
      <alignment horizontal="center"/>
      <protection/>
    </xf>
    <xf numFmtId="164" fontId="7" fillId="0" borderId="25" xfId="0" applyFont="1" applyBorder="1" applyAlignment="1" applyProtection="1">
      <alignment horizontal="center"/>
      <protection/>
    </xf>
    <xf numFmtId="168" fontId="7" fillId="3" borderId="25" xfId="21" applyNumberFormat="1" applyFont="1" applyFill="1" applyBorder="1" applyAlignment="1" applyProtection="1">
      <alignment/>
      <protection locked="0"/>
    </xf>
    <xf numFmtId="168" fontId="7" fillId="0" borderId="0" xfId="21" applyNumberFormat="1" applyFont="1" applyFill="1" applyBorder="1" applyAlignment="1" applyProtection="1">
      <alignment/>
      <protection locked="0"/>
    </xf>
    <xf numFmtId="164" fontId="7" fillId="3" borderId="25" xfId="0" applyFont="1" applyFill="1" applyBorder="1" applyAlignment="1" applyProtection="1">
      <alignment/>
      <protection/>
    </xf>
    <xf numFmtId="164" fontId="7" fillId="0" borderId="0" xfId="0" applyFont="1" applyBorder="1" applyAlignment="1" applyProtection="1">
      <alignment/>
      <protection/>
    </xf>
    <xf numFmtId="165" fontId="7" fillId="0" borderId="0" xfId="21" applyFont="1" applyFill="1" applyBorder="1" applyAlignment="1" applyProtection="1">
      <alignment horizontal="left"/>
      <protection/>
    </xf>
    <xf numFmtId="164" fontId="7" fillId="3" borderId="25" xfId="0" applyFont="1" applyFill="1" applyBorder="1" applyAlignment="1" applyProtection="1">
      <alignment/>
      <protection locked="0"/>
    </xf>
    <xf numFmtId="165" fontId="7" fillId="0" borderId="0" xfId="21" applyFont="1" applyFill="1" applyBorder="1" applyAlignment="1" applyProtection="1">
      <alignment/>
      <protection/>
    </xf>
    <xf numFmtId="165" fontId="7" fillId="3" borderId="25" xfId="21" applyFont="1" applyFill="1" applyBorder="1" applyAlignment="1" applyProtection="1">
      <alignment horizontal="left" vertical="top"/>
      <protection locked="0"/>
    </xf>
  </cellXfs>
  <cellStyles count="12">
    <cellStyle name="Normal" xfId="0"/>
    <cellStyle name="Comma" xfId="15"/>
    <cellStyle name="Comma [0]" xfId="16"/>
    <cellStyle name="Currency" xfId="17"/>
    <cellStyle name="Currency [0]" xfId="18"/>
    <cellStyle name="Percent" xfId="19"/>
    <cellStyle name="Hyperlink" xfId="20"/>
    <cellStyle name="Euro" xfId="21"/>
    <cellStyle name="Normal_Amortissements" xfId="22"/>
    <cellStyle name="Normal_Charges internes salariés" xfId="23"/>
    <cellStyle name="Normal_Feuil2" xfId="24"/>
    <cellStyle name="Normal_Prévisions de vente" xfId="25"/>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3</xdr:col>
      <xdr:colOff>342900</xdr:colOff>
      <xdr:row>2</xdr:row>
      <xdr:rowOff>133350</xdr:rowOff>
    </xdr:to>
    <xdr:pic>
      <xdr:nvPicPr>
        <xdr:cNvPr id="1" name="Picture 1"/>
        <xdr:cNvPicPr preferRelativeResize="1">
          <a:picLocks noChangeAspect="1"/>
        </xdr:cNvPicPr>
      </xdr:nvPicPr>
      <xdr:blipFill>
        <a:blip r:embed="rId1"/>
        <a:stretch>
          <a:fillRect/>
        </a:stretch>
      </xdr:blipFill>
      <xdr:spPr>
        <a:xfrm>
          <a:off x="142875" y="76200"/>
          <a:ext cx="2486025" cy="485775"/>
        </a:xfrm>
        <a:prstGeom prst="rect">
          <a:avLst/>
        </a:prstGeom>
        <a:blipFill>
          <a:blip r:embed=""/>
          <a:srcRect/>
          <a:stretch>
            <a:fillRect/>
          </a:stretch>
        </a:blipFill>
        <a:ln w="9525" cmpd="sng">
          <a:noFill/>
        </a:ln>
      </xdr:spPr>
    </xdr:pic>
    <xdr:clientData/>
  </xdr:twoCellAnchor>
  <xdr:twoCellAnchor>
    <xdr:from>
      <xdr:col>2</xdr:col>
      <xdr:colOff>190500</xdr:colOff>
      <xdr:row>24</xdr:row>
      <xdr:rowOff>114300</xdr:rowOff>
    </xdr:from>
    <xdr:to>
      <xdr:col>10</xdr:col>
      <xdr:colOff>47625</xdr:colOff>
      <xdr:row>27</xdr:row>
      <xdr:rowOff>152400</xdr:rowOff>
    </xdr:to>
    <xdr:pic>
      <xdr:nvPicPr>
        <xdr:cNvPr id="2" name="Picture 2"/>
        <xdr:cNvPicPr preferRelativeResize="1">
          <a:picLocks noChangeAspect="1"/>
        </xdr:cNvPicPr>
      </xdr:nvPicPr>
      <xdr:blipFill>
        <a:blip r:embed="rId2"/>
        <a:stretch>
          <a:fillRect/>
        </a:stretch>
      </xdr:blipFill>
      <xdr:spPr>
        <a:xfrm>
          <a:off x="1714500" y="4695825"/>
          <a:ext cx="5953125" cy="8382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resnpdc.org/windows%5CTEMP%5CProgram%20Files%5CCD%20Animus%5CEtude_Economique_et_Financie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avail.gouv.fr/informations-pratiques/fiches-pratiques/contrats-travail/contrat-avenir-996.html" TargetMode="External" /><Relationship Id="rId2" Type="http://schemas.openxmlformats.org/officeDocument/2006/relationships/hyperlink" Target="http://www.travail.gouv.fr/informations-pratiques/fiches-pratiques/contrats-travail/contrat-accompagnement-dans-emploi-995.html" TargetMode="External" /><Relationship Id="rId3" Type="http://schemas.openxmlformats.org/officeDocument/2006/relationships/hyperlink" Target="http://www.travail.gouv.fr/informations-pratiques/fiches-pratiques/contrats-travail/contrat-initiative-emploi-renove-cie-contrats-conclus-depuis-premier-mai-2005-994.html" TargetMode="External" /><Relationship Id="rId4" Type="http://schemas.openxmlformats.org/officeDocument/2006/relationships/comments" Target="../comments5.xml" /><Relationship Id="rId5"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Feuil2"/>
  <dimension ref="A2:L34"/>
  <sheetViews>
    <sheetView showGridLines="0" workbookViewId="0" topLeftCell="A31">
      <selection activeCell="A5" sqref="A5"/>
    </sheetView>
  </sheetViews>
  <sheetFormatPr defaultColWidth="11.421875" defaultRowHeight="12.75"/>
  <cols>
    <col min="1" max="16384" width="11.421875" style="1" customWidth="1"/>
  </cols>
  <sheetData>
    <row r="2" spans="1:7" ht="21" customHeight="1">
      <c r="A2" s="2"/>
      <c r="B2" s="2"/>
      <c r="C2" s="2"/>
      <c r="D2" s="2"/>
      <c r="E2" s="2"/>
      <c r="F2" s="2"/>
      <c r="G2" s="2"/>
    </row>
    <row r="3" spans="1:7" ht="21" customHeight="1">
      <c r="A3" s="2"/>
      <c r="B3" s="2"/>
      <c r="C3" s="2"/>
      <c r="D3" s="2"/>
      <c r="E3" s="2"/>
      <c r="F3" s="2"/>
      <c r="G3" s="2"/>
    </row>
    <row r="4" spans="1:7" ht="21" customHeight="1">
      <c r="A4" s="2"/>
      <c r="B4" s="2"/>
      <c r="C4" s="2"/>
      <c r="D4" s="2"/>
      <c r="E4" s="2"/>
      <c r="F4" s="2"/>
      <c r="G4" s="2"/>
    </row>
    <row r="5" spans="1:12" ht="21" customHeight="1">
      <c r="A5" s="3" t="s">
        <v>0</v>
      </c>
      <c r="B5" s="3"/>
      <c r="C5" s="3"/>
      <c r="D5" s="3"/>
      <c r="E5" s="3"/>
      <c r="F5" s="3"/>
      <c r="G5" s="3"/>
      <c r="H5" s="3"/>
      <c r="I5" s="3"/>
      <c r="J5" s="3"/>
      <c r="K5" s="3"/>
      <c r="L5" s="3"/>
    </row>
    <row r="6" spans="2:9" ht="21" customHeight="1">
      <c r="B6" s="4" t="s">
        <v>1</v>
      </c>
      <c r="C6" s="4"/>
      <c r="D6" s="4"/>
      <c r="E6" s="4"/>
      <c r="F6" s="5"/>
      <c r="G6" s="5"/>
      <c r="H6" s="5"/>
      <c r="I6" s="5"/>
    </row>
    <row r="7" spans="2:9" ht="21" customHeight="1">
      <c r="B7" s="5"/>
      <c r="C7" s="5"/>
      <c r="D7" s="5"/>
      <c r="E7" s="5"/>
      <c r="F7" s="5"/>
      <c r="G7" s="5"/>
      <c r="H7" s="5"/>
      <c r="I7" s="5"/>
    </row>
    <row r="8" spans="2:9" ht="12" customHeight="1">
      <c r="B8" s="6" t="s">
        <v>2</v>
      </c>
      <c r="C8" s="6"/>
      <c r="D8" s="6"/>
      <c r="E8" s="5"/>
      <c r="F8" s="5"/>
      <c r="G8" s="5"/>
      <c r="H8" s="5"/>
      <c r="I8" s="5"/>
    </row>
    <row r="9" spans="2:9" ht="12" customHeight="1">
      <c r="B9" s="5"/>
      <c r="C9" s="5"/>
      <c r="D9" s="5"/>
      <c r="E9" s="5"/>
      <c r="F9" s="5"/>
      <c r="G9" s="5"/>
      <c r="H9" s="5"/>
      <c r="I9" s="5"/>
    </row>
    <row r="10" spans="2:9" ht="12" customHeight="1">
      <c r="B10" s="7" t="s">
        <v>3</v>
      </c>
      <c r="C10" s="7"/>
      <c r="D10" s="7"/>
      <c r="E10" s="5"/>
      <c r="F10" s="5"/>
      <c r="G10" s="5"/>
      <c r="H10" s="5"/>
      <c r="I10" s="5"/>
    </row>
    <row r="11" spans="2:9" ht="12" customHeight="1">
      <c r="B11" s="5"/>
      <c r="C11" s="5"/>
      <c r="D11" s="5"/>
      <c r="E11" s="5"/>
      <c r="F11" s="5"/>
      <c r="G11" s="5"/>
      <c r="H11" s="5"/>
      <c r="I11" s="5"/>
    </row>
    <row r="12" spans="2:9" ht="12" customHeight="1">
      <c r="B12" s="7" t="s">
        <v>4</v>
      </c>
      <c r="C12" s="7"/>
      <c r="D12" s="7"/>
      <c r="E12" s="7"/>
      <c r="F12" s="7"/>
      <c r="G12" s="5"/>
      <c r="H12" s="5"/>
      <c r="I12" s="5"/>
    </row>
    <row r="13" spans="2:9" ht="12" customHeight="1">
      <c r="B13" s="5"/>
      <c r="C13" s="5"/>
      <c r="D13" s="5"/>
      <c r="E13" s="5"/>
      <c r="F13" s="5"/>
      <c r="G13" s="5"/>
      <c r="H13" s="5"/>
      <c r="I13" s="5"/>
    </row>
    <row r="14" spans="2:9" ht="12" customHeight="1">
      <c r="B14" s="6" t="s">
        <v>5</v>
      </c>
      <c r="C14" s="6"/>
      <c r="D14" s="6"/>
      <c r="E14" s="5"/>
      <c r="F14" s="5"/>
      <c r="G14" s="5"/>
      <c r="H14" s="5"/>
      <c r="I14" s="5"/>
    </row>
    <row r="15" spans="2:9" ht="12" customHeight="1">
      <c r="B15" s="7"/>
      <c r="C15" s="7"/>
      <c r="D15" s="7"/>
      <c r="E15" s="5"/>
      <c r="F15" s="5"/>
      <c r="G15" s="5"/>
      <c r="H15" s="5"/>
      <c r="I15" s="5"/>
    </row>
    <row r="16" spans="2:4" s="5" customFormat="1" ht="12" customHeight="1">
      <c r="B16" s="6" t="s">
        <v>6</v>
      </c>
      <c r="C16" s="6"/>
      <c r="D16" s="6"/>
    </row>
    <row r="17" spans="2:9" ht="12" customHeight="1">
      <c r="B17" s="5"/>
      <c r="C17" s="5"/>
      <c r="D17" s="5"/>
      <c r="E17" s="5"/>
      <c r="F17" s="5"/>
      <c r="G17" s="5"/>
      <c r="H17" s="5"/>
      <c r="I17" s="5"/>
    </row>
    <row r="18" spans="2:9" ht="12" customHeight="1">
      <c r="B18" s="7" t="s">
        <v>7</v>
      </c>
      <c r="C18" s="7"/>
      <c r="D18" s="7"/>
      <c r="E18" s="5"/>
      <c r="F18" s="5"/>
      <c r="G18" s="5"/>
      <c r="H18" s="5"/>
      <c r="I18" s="5"/>
    </row>
    <row r="19" spans="2:9" ht="12" customHeight="1">
      <c r="B19" s="5"/>
      <c r="C19" s="5"/>
      <c r="D19" s="5"/>
      <c r="E19" s="5"/>
      <c r="F19" s="5"/>
      <c r="G19" s="5"/>
      <c r="H19" s="5"/>
      <c r="I19" s="5"/>
    </row>
    <row r="20" spans="2:9" ht="12" customHeight="1">
      <c r="B20" s="7" t="s">
        <v>8</v>
      </c>
      <c r="C20" s="7"/>
      <c r="D20" s="7"/>
      <c r="E20" s="8"/>
      <c r="F20" s="5"/>
      <c r="G20" s="5"/>
      <c r="H20" s="5"/>
      <c r="I20" s="5"/>
    </row>
    <row r="21" spans="2:9" ht="12" customHeight="1">
      <c r="B21" s="5"/>
      <c r="C21" s="5"/>
      <c r="D21" s="5"/>
      <c r="E21" s="5"/>
      <c r="F21" s="5"/>
      <c r="G21" s="5"/>
      <c r="H21" s="5"/>
      <c r="I21" s="5"/>
    </row>
    <row r="22" spans="2:9" ht="12" customHeight="1">
      <c r="B22" s="7" t="s">
        <v>9</v>
      </c>
      <c r="C22" s="7"/>
      <c r="D22" s="5"/>
      <c r="E22" s="5"/>
      <c r="F22" s="5"/>
      <c r="G22" s="5"/>
      <c r="H22" s="5"/>
      <c r="I22" s="5"/>
    </row>
    <row r="23" spans="1:10" ht="21" customHeight="1">
      <c r="A23"/>
      <c r="B23"/>
      <c r="C23"/>
      <c r="D23"/>
      <c r="E23"/>
      <c r="F23"/>
      <c r="G23"/>
      <c r="H23"/>
      <c r="I23"/>
      <c r="J23"/>
    </row>
    <row r="24" spans="1:10" ht="21" customHeight="1">
      <c r="A24"/>
      <c r="B24"/>
      <c r="C24"/>
      <c r="D24"/>
      <c r="E24"/>
      <c r="F24"/>
      <c r="G24"/>
      <c r="H24"/>
      <c r="I24"/>
      <c r="J24"/>
    </row>
    <row r="25" spans="1:10" ht="21" customHeight="1">
      <c r="A25"/>
      <c r="B25"/>
      <c r="C25"/>
      <c r="D25"/>
      <c r="E25"/>
      <c r="F25"/>
      <c r="G25"/>
      <c r="H25"/>
      <c r="I25"/>
      <c r="J25"/>
    </row>
    <row r="26" spans="1:10" ht="21" customHeight="1">
      <c r="A26"/>
      <c r="B26"/>
      <c r="C26"/>
      <c r="D26"/>
      <c r="E26"/>
      <c r="F26"/>
      <c r="G26"/>
      <c r="H26"/>
      <c r="I26"/>
      <c r="J26"/>
    </row>
    <row r="27" spans="1:10" ht="21" customHeight="1">
      <c r="A27"/>
      <c r="B27"/>
      <c r="C27"/>
      <c r="D27"/>
      <c r="E27"/>
      <c r="F27"/>
      <c r="G27"/>
      <c r="H27"/>
      <c r="I27"/>
      <c r="J27"/>
    </row>
    <row r="28" spans="1:10" ht="21" customHeight="1">
      <c r="A28"/>
      <c r="B28"/>
      <c r="C28"/>
      <c r="D28"/>
      <c r="E28"/>
      <c r="F28"/>
      <c r="G28"/>
      <c r="H28"/>
      <c r="I28"/>
      <c r="J28"/>
    </row>
    <row r="29" spans="1:10" ht="21" customHeight="1">
      <c r="A29"/>
      <c r="B29"/>
      <c r="C29"/>
      <c r="D29"/>
      <c r="E29"/>
      <c r="F29"/>
      <c r="G29"/>
      <c r="H29"/>
      <c r="I29"/>
      <c r="J29"/>
    </row>
    <row r="30" spans="1:10" ht="21" customHeight="1">
      <c r="A30"/>
      <c r="B30"/>
      <c r="C30"/>
      <c r="D30"/>
      <c r="E30"/>
      <c r="F30"/>
      <c r="G30"/>
      <c r="H30"/>
      <c r="I30"/>
      <c r="J30"/>
    </row>
    <row r="31" spans="1:10" ht="21" customHeight="1">
      <c r="A31"/>
      <c r="B31"/>
      <c r="C31"/>
      <c r="D31"/>
      <c r="E31"/>
      <c r="F31"/>
      <c r="G31"/>
      <c r="H31"/>
      <c r="I31"/>
      <c r="J31"/>
    </row>
    <row r="32" spans="1:11" ht="21" customHeight="1">
      <c r="A32" s="9"/>
      <c r="B32" s="9"/>
      <c r="C32" s="9"/>
      <c r="D32" s="9"/>
      <c r="E32" s="9"/>
      <c r="F32" s="9"/>
      <c r="G32" s="9"/>
      <c r="H32" s="10"/>
      <c r="I32" s="10"/>
      <c r="J32" s="10"/>
      <c r="K32" s="10"/>
    </row>
    <row r="33" spans="1:11" ht="21" customHeight="1">
      <c r="A33" s="11" t="s">
        <v>10</v>
      </c>
      <c r="B33" s="11"/>
      <c r="C33" s="11"/>
      <c r="D33" s="11"/>
      <c r="E33" s="11"/>
      <c r="F33" s="11"/>
      <c r="G33" s="11"/>
      <c r="H33" s="11"/>
      <c r="I33" s="10"/>
      <c r="J33" s="10"/>
      <c r="K33" s="10"/>
    </row>
    <row r="34" spans="1:8" ht="21" customHeight="1">
      <c r="A34" s="11"/>
      <c r="B34" s="11"/>
      <c r="C34" s="11"/>
      <c r="D34" s="11"/>
      <c r="E34" s="11"/>
      <c r="F34" s="11"/>
      <c r="G34" s="11"/>
      <c r="H34" s="11"/>
    </row>
  </sheetData>
  <sheetProtection sheet="1" objects="1" scenarios="1"/>
  <mergeCells count="12">
    <mergeCell ref="A5:L5"/>
    <mergeCell ref="B6:E6"/>
    <mergeCell ref="B8:D8"/>
    <mergeCell ref="B10:D10"/>
    <mergeCell ref="B12:F12"/>
    <mergeCell ref="B14:D14"/>
    <mergeCell ref="B16:D16"/>
    <mergeCell ref="B18:D18"/>
    <mergeCell ref="B20:D20"/>
    <mergeCell ref="B22:C22"/>
    <mergeCell ref="A32:G32"/>
    <mergeCell ref="A33:H34"/>
  </mergeCells>
  <hyperlinks>
    <hyperlink ref="B8" location="'Données historiques, constantes'!A1" display="1) Les données historiques"/>
    <hyperlink ref="B10" location="'Chiffre d''affaires'!A1" display="2) Le chiffre d'affaires"/>
    <hyperlink ref="B12" location="Salaires!A1" display="3) Les salaires, les charges et les aides à l'emploi"/>
    <hyperlink ref="B14" location="'Immo, dotations, emprunts'!A1" display="4) Les immobilisations"/>
    <hyperlink ref="B16" location="'Immo, dotations, emprunts'!A50" display="5) Les emprunts bancaires :"/>
    <hyperlink ref="B18" location="'Compte de résultat'!A1" display="5) Le compte de résultat"/>
    <hyperlink ref="B20" location="'Plan de financement'!A1" display="6) Le plan de financement"/>
    <hyperlink ref="B22" location="Trésorerie!A1" display="7) Le plan de trésorerie"/>
  </hyperlinks>
  <printOptions/>
  <pageMargins left="0.7875" right="0.7875" top="0.7201388888888889" bottom="0.984027777777778" header="0.5118055555555556" footer="0.5118055555555556"/>
  <pageSetup firstPageNumber="8" useFirstPageNumber="1" horizontalDpi="300" verticalDpi="300" orientation="portrait" paperSize="9"/>
  <headerFooter alignWithMargins="0">
    <oddFooter>&amp;C&amp;F&amp;RPage &amp;P</oddFooter>
  </headerFooter>
  <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F179"/>
  <sheetViews>
    <sheetView showGridLines="0" workbookViewId="0" topLeftCell="A1">
      <selection activeCell="B28" sqref="B28"/>
    </sheetView>
  </sheetViews>
  <sheetFormatPr defaultColWidth="11.421875" defaultRowHeight="12.75"/>
  <cols>
    <col min="1" max="1" width="40.57421875" style="12" customWidth="1"/>
    <col min="2" max="2" width="22.28125" style="12" customWidth="1"/>
    <col min="3" max="3" width="18.00390625" style="13" customWidth="1"/>
    <col min="4" max="4" width="21.00390625" style="13" customWidth="1"/>
    <col min="5" max="5" width="17.28125" style="13" customWidth="1"/>
    <col min="6" max="6" width="15.8515625" style="13" customWidth="1"/>
    <col min="7" max="16384" width="11.421875" style="12" customWidth="1"/>
  </cols>
  <sheetData>
    <row r="1" spans="1:4" ht="13.5">
      <c r="A1" s="14" t="s">
        <v>11</v>
      </c>
      <c r="B1" s="14"/>
      <c r="C1" s="14"/>
      <c r="D1" s="14"/>
    </row>
    <row r="3" spans="2:6" ht="15">
      <c r="B3" s="15" t="s">
        <v>12</v>
      </c>
      <c r="C3" s="16" t="s">
        <v>13</v>
      </c>
      <c r="D3" s="17" t="s">
        <v>14</v>
      </c>
      <c r="E3" s="18"/>
      <c r="F3" s="18"/>
    </row>
    <row r="4" spans="1:6" ht="15">
      <c r="A4" s="19"/>
      <c r="B4" s="20">
        <v>2007</v>
      </c>
      <c r="C4" s="21">
        <f>B4+1</f>
        <v>2008</v>
      </c>
      <c r="D4" s="22">
        <f>C4+1</f>
        <v>2009</v>
      </c>
      <c r="E4" s="18"/>
      <c r="F4" s="18"/>
    </row>
    <row r="5" spans="1:6" ht="15">
      <c r="A5" s="23" t="s">
        <v>15</v>
      </c>
      <c r="B5" s="24"/>
      <c r="C5" s="25"/>
      <c r="D5" s="26"/>
      <c r="E5" s="18"/>
      <c r="F5" s="18"/>
    </row>
    <row r="6" spans="1:4" s="12" customFormat="1" ht="15">
      <c r="A6" s="27"/>
      <c r="B6" s="28"/>
      <c r="C6" s="29"/>
      <c r="D6" s="30"/>
    </row>
    <row r="7" spans="1:4" s="12" customFormat="1" ht="15">
      <c r="A7" s="31" t="s">
        <v>16</v>
      </c>
      <c r="B7" s="28">
        <f>B9+B8+B10</f>
        <v>0</v>
      </c>
      <c r="C7" s="29">
        <f>C9+C8+C10</f>
        <v>0</v>
      </c>
      <c r="D7" s="32">
        <f>D9+D8+D10</f>
        <v>0</v>
      </c>
    </row>
    <row r="8" spans="1:4" s="12" customFormat="1" ht="15">
      <c r="A8" s="33" t="str">
        <f>'Immo_ dotations_ emprunts'!A36</f>
        <v>Frais d'établissement </v>
      </c>
      <c r="B8" s="34">
        <f>'Immo_ dotations_ emprunts'!B6</f>
        <v>0</v>
      </c>
      <c r="C8" s="35">
        <f>'Immo_ dotations_ emprunts'!B21</f>
        <v>0</v>
      </c>
      <c r="D8" s="36">
        <f>'Immo_ dotations_ emprunts'!B36</f>
        <v>0</v>
      </c>
    </row>
    <row r="9" spans="1:4" s="12" customFormat="1" ht="15">
      <c r="A9" s="33" t="str">
        <f>'Immo_ dotations_ emprunts'!A37</f>
        <v>Ouvertures compteurs</v>
      </c>
      <c r="B9" s="34">
        <f>'Immo_ dotations_ emprunts'!B7</f>
        <v>0</v>
      </c>
      <c r="C9" s="35">
        <f>'Immo_ dotations_ emprunts'!B22</f>
        <v>0</v>
      </c>
      <c r="D9" s="36">
        <f>'Immo_ dotations_ emprunts'!B37</f>
        <v>0</v>
      </c>
    </row>
    <row r="10" spans="1:4" s="12" customFormat="1" ht="15">
      <c r="A10" s="33" t="str">
        <f>'Immo_ dotations_ emprunts'!A38</f>
        <v>Autres</v>
      </c>
      <c r="B10" s="34">
        <f>'Immo_ dotations_ emprunts'!B8</f>
        <v>0</v>
      </c>
      <c r="C10" s="35">
        <f>'Immo_ dotations_ emprunts'!B23</f>
        <v>0</v>
      </c>
      <c r="D10" s="36">
        <f>'Immo_ dotations_ emprunts'!B38</f>
        <v>0</v>
      </c>
    </row>
    <row r="11" spans="1:4" s="12" customFormat="1" ht="15">
      <c r="A11" s="31" t="s">
        <v>17</v>
      </c>
      <c r="B11" s="28">
        <f>SUM(B12:B16)</f>
        <v>0</v>
      </c>
      <c r="C11" s="29">
        <f>SUM(C12:C16)</f>
        <v>0</v>
      </c>
      <c r="D11" s="32">
        <f>SUM(D12:D16)</f>
        <v>0</v>
      </c>
    </row>
    <row r="12" spans="1:4" s="12" customFormat="1" ht="15">
      <c r="A12" s="33" t="str">
        <f>'Immo_ dotations_ emprunts'!A39</f>
        <v>Aménagement intérieur</v>
      </c>
      <c r="B12" s="34">
        <f>'Immo_ dotations_ emprunts'!B9</f>
        <v>0</v>
      </c>
      <c r="C12" s="35">
        <f>'Immo_ dotations_ emprunts'!B24</f>
        <v>0</v>
      </c>
      <c r="D12" s="36">
        <f>'Immo_ dotations_ emprunts'!B39</f>
        <v>0</v>
      </c>
    </row>
    <row r="13" spans="1:4" s="12" customFormat="1" ht="15">
      <c r="A13" s="33" t="str">
        <f>'Immo_ dotations_ emprunts'!A40</f>
        <v>Mobilier </v>
      </c>
      <c r="B13" s="34">
        <f>'Immo_ dotations_ emprunts'!B10</f>
        <v>0</v>
      </c>
      <c r="C13" s="35">
        <f>'Immo_ dotations_ emprunts'!B25</f>
        <v>0</v>
      </c>
      <c r="D13" s="36">
        <f>'Immo_ dotations_ emprunts'!B40</f>
        <v>0</v>
      </c>
    </row>
    <row r="14" spans="1:4" s="12" customFormat="1" ht="13.5">
      <c r="A14" s="33" t="str">
        <f>'Immo_ dotations_ emprunts'!A41</f>
        <v>Matériels informatiques</v>
      </c>
      <c r="B14" s="34">
        <f>'Immo_ dotations_ emprunts'!B11</f>
        <v>0</v>
      </c>
      <c r="C14" s="35">
        <f>'Immo_ dotations_ emprunts'!B26</f>
        <v>0</v>
      </c>
      <c r="D14" s="36">
        <f>'Immo_ dotations_ emprunts'!B41</f>
        <v>0</v>
      </c>
    </row>
    <row r="15" spans="1:4" s="12" customFormat="1" ht="13.5">
      <c r="A15" s="33" t="str">
        <f>'Immo_ dotations_ emprunts'!A42</f>
        <v>Matériels (production, transport … )</v>
      </c>
      <c r="B15" s="34">
        <f>'Immo_ dotations_ emprunts'!B12</f>
        <v>0</v>
      </c>
      <c r="C15" s="35">
        <f>'Immo_ dotations_ emprunts'!B27</f>
        <v>0</v>
      </c>
      <c r="D15" s="36">
        <f>'Immo_ dotations_ emprunts'!B42</f>
        <v>0</v>
      </c>
    </row>
    <row r="16" spans="1:4" s="12" customFormat="1" ht="15">
      <c r="A16" s="33" t="str">
        <f>'Immo_ dotations_ emprunts'!A43</f>
        <v>Autres</v>
      </c>
      <c r="B16" s="34">
        <f>'Immo_ dotations_ emprunts'!B13</f>
        <v>0</v>
      </c>
      <c r="C16" s="35">
        <f>'Immo_ dotations_ emprunts'!B28</f>
        <v>0</v>
      </c>
      <c r="D16" s="36">
        <f>'Immo_ dotations_ emprunts'!B43</f>
        <v>0</v>
      </c>
    </row>
    <row r="17" spans="1:6" ht="15">
      <c r="A17" s="37" t="s">
        <v>18</v>
      </c>
      <c r="B17" s="28">
        <f>B18+B19</f>
        <v>0</v>
      </c>
      <c r="C17" s="29">
        <f>C18+C19</f>
        <v>0</v>
      </c>
      <c r="D17" s="32">
        <f>D18+D19</f>
        <v>0</v>
      </c>
      <c r="E17" s="38"/>
      <c r="F17" s="38"/>
    </row>
    <row r="18" spans="1:4" s="12" customFormat="1" ht="15">
      <c r="A18" s="33" t="str">
        <f>'Immo_ dotations_ emprunts'!A44</f>
        <v>Caution</v>
      </c>
      <c r="B18" s="34">
        <f>'Immo_ dotations_ emprunts'!B14</f>
        <v>0</v>
      </c>
      <c r="C18" s="35">
        <f>'Immo_ dotations_ emprunts'!B29</f>
        <v>0</v>
      </c>
      <c r="D18" s="36">
        <f>'Immo_ dotations_ emprunts'!B44</f>
        <v>0</v>
      </c>
    </row>
    <row r="19" spans="1:4" s="12" customFormat="1" ht="15">
      <c r="A19" s="33" t="str">
        <f>'Immo_ dotations_ emprunts'!A45</f>
        <v>Autres</v>
      </c>
      <c r="B19" s="34">
        <f>'Immo_ dotations_ emprunts'!B15</f>
        <v>0</v>
      </c>
      <c r="C19" s="35">
        <f>'Immo_ dotations_ emprunts'!B30</f>
        <v>0</v>
      </c>
      <c r="D19" s="36">
        <f>'Immo_ dotations_ emprunts'!B45</f>
        <v>0</v>
      </c>
    </row>
    <row r="20" spans="1:4" s="12" customFormat="1" ht="15">
      <c r="A20" s="39" t="s">
        <v>19</v>
      </c>
      <c r="B20" s="34"/>
      <c r="C20" s="35"/>
      <c r="D20" s="36"/>
    </row>
    <row r="21" spans="1:4" s="12" customFormat="1" ht="15">
      <c r="A21" s="40" t="s">
        <v>20</v>
      </c>
      <c r="B21" s="28">
        <f>'Chiffre d_affaires'!C71</f>
        <v>0</v>
      </c>
      <c r="C21" s="29">
        <f>'Chiffre d_affaires'!D71</f>
        <v>0</v>
      </c>
      <c r="D21" s="32">
        <f>'Chiffre d_affaires'!E71</f>
        <v>0</v>
      </c>
    </row>
    <row r="22" spans="1:4" s="12" customFormat="1" ht="15">
      <c r="A22" s="40"/>
      <c r="B22" s="34"/>
      <c r="C22" s="41"/>
      <c r="D22" s="42"/>
    </row>
    <row r="23" spans="1:4" s="12" customFormat="1" ht="15">
      <c r="A23" s="40" t="s">
        <v>21</v>
      </c>
      <c r="B23" s="28">
        <f>'Immo_ dotations_ emprunts'!B62+'Données historiques_ constantes'!B12</f>
        <v>0</v>
      </c>
      <c r="C23" s="29">
        <f>'Immo_ dotations_ emprunts'!C62+'Données historiques_ constantes'!C12</f>
        <v>0</v>
      </c>
      <c r="D23" s="32">
        <f>'Immo_ dotations_ emprunts'!D62+'Données historiques_ constantes'!D12</f>
        <v>0</v>
      </c>
    </row>
    <row r="24" spans="1:4" s="12" customFormat="1" ht="13.5">
      <c r="A24" s="40"/>
      <c r="B24" s="24"/>
      <c r="C24" s="43"/>
      <c r="D24" s="44"/>
    </row>
    <row r="25" spans="1:4" s="12" customFormat="1" ht="13.5">
      <c r="A25" s="45" t="s">
        <v>22</v>
      </c>
      <c r="B25" s="46">
        <f>B7+B11+B17+B21+B23</f>
        <v>0</v>
      </c>
      <c r="C25" s="46">
        <f>C7+C11+C17+C21+C23</f>
        <v>0</v>
      </c>
      <c r="D25" s="47">
        <f>D7+D11+D17+D21+D23</f>
        <v>0</v>
      </c>
    </row>
    <row r="26" spans="1:4" s="48" customFormat="1" ht="13.5">
      <c r="A26" s="27" t="s">
        <v>23</v>
      </c>
      <c r="B26" s="24"/>
      <c r="C26" s="43"/>
      <c r="D26" s="26"/>
    </row>
    <row r="27" spans="1:4" s="12" customFormat="1" ht="13.5">
      <c r="A27" s="37" t="s">
        <v>24</v>
      </c>
      <c r="B27" s="24">
        <f>SUM(B28:B31)</f>
        <v>0</v>
      </c>
      <c r="C27" s="25">
        <f>SUM(C28:C31)</f>
        <v>0</v>
      </c>
      <c r="D27" s="49">
        <f>SUM(D28:D31)</f>
        <v>0</v>
      </c>
    </row>
    <row r="28" spans="1:4" s="12" customFormat="1" ht="13.5">
      <c r="A28" s="40" t="s">
        <v>25</v>
      </c>
      <c r="B28" s="50"/>
      <c r="C28" s="51"/>
      <c r="D28" s="52"/>
    </row>
    <row r="29" spans="1:4" s="12" customFormat="1" ht="13.5">
      <c r="A29" s="40" t="s">
        <v>26</v>
      </c>
      <c r="B29" s="50"/>
      <c r="C29" s="51"/>
      <c r="D29" s="52"/>
    </row>
    <row r="30" spans="1:4" s="12" customFormat="1" ht="13.5">
      <c r="A30" s="40" t="s">
        <v>27</v>
      </c>
      <c r="B30" s="50"/>
      <c r="C30" s="51"/>
      <c r="D30" s="52"/>
    </row>
    <row r="31" spans="1:4" s="12" customFormat="1" ht="13.5">
      <c r="A31" s="40" t="s">
        <v>28</v>
      </c>
      <c r="B31" s="50"/>
      <c r="C31" s="51"/>
      <c r="D31" s="52"/>
    </row>
    <row r="32" spans="1:4" s="12" customFormat="1" ht="13.5">
      <c r="A32" s="37"/>
      <c r="B32" s="24"/>
      <c r="C32" s="25"/>
      <c r="D32" s="53"/>
    </row>
    <row r="33" spans="1:4" s="12" customFormat="1" ht="13.5">
      <c r="A33" s="37" t="s">
        <v>29</v>
      </c>
      <c r="B33" s="28">
        <f>SUM(B34:B39)</f>
        <v>0</v>
      </c>
      <c r="C33" s="29">
        <f>SUM(C34:C39)</f>
        <v>0</v>
      </c>
      <c r="D33" s="32">
        <f>SUM(D34:D39)</f>
        <v>0</v>
      </c>
    </row>
    <row r="34" spans="1:4" s="12" customFormat="1" ht="13.5">
      <c r="A34" s="54" t="s">
        <v>30</v>
      </c>
      <c r="B34" s="55"/>
      <c r="C34" s="56"/>
      <c r="D34" s="57"/>
    </row>
    <row r="35" spans="1:4" s="12" customFormat="1" ht="13.5">
      <c r="A35" s="54" t="s">
        <v>31</v>
      </c>
      <c r="B35" s="55"/>
      <c r="C35" s="56"/>
      <c r="D35" s="57"/>
    </row>
    <row r="36" spans="1:4" s="12" customFormat="1" ht="15">
      <c r="A36" s="54" t="s">
        <v>32</v>
      </c>
      <c r="B36" s="55"/>
      <c r="C36" s="56"/>
      <c r="D36" s="57"/>
    </row>
    <row r="37" spans="1:4" s="12" customFormat="1" ht="15">
      <c r="A37" s="40" t="s">
        <v>33</v>
      </c>
      <c r="B37" s="55"/>
      <c r="C37" s="56"/>
      <c r="D37" s="57"/>
    </row>
    <row r="38" spans="1:4" s="12" customFormat="1" ht="15">
      <c r="A38" s="40" t="s">
        <v>34</v>
      </c>
      <c r="B38" s="55"/>
      <c r="C38" s="56"/>
      <c r="D38" s="57"/>
    </row>
    <row r="39" spans="1:4" s="12" customFormat="1" ht="15">
      <c r="A39" s="54" t="s">
        <v>35</v>
      </c>
      <c r="B39" s="55"/>
      <c r="C39" s="56"/>
      <c r="D39" s="57"/>
    </row>
    <row r="40" spans="1:4" s="12" customFormat="1" ht="15">
      <c r="A40" s="54"/>
      <c r="B40" s="24"/>
      <c r="C40" s="25"/>
      <c r="D40" s="49"/>
    </row>
    <row r="41" spans="1:4" s="12" customFormat="1" ht="15">
      <c r="A41" s="37" t="s">
        <v>36</v>
      </c>
      <c r="B41" s="24"/>
      <c r="C41" s="25"/>
      <c r="D41" s="49"/>
    </row>
    <row r="42" spans="1:4" s="12" customFormat="1" ht="15">
      <c r="A42" s="54" t="s">
        <v>37</v>
      </c>
      <c r="B42" s="24">
        <f>SUM('Immo_ dotations_ emprunts'!C53:C55)</f>
        <v>0</v>
      </c>
      <c r="C42" s="25"/>
      <c r="D42" s="49"/>
    </row>
    <row r="43" spans="1:4" s="12" customFormat="1" ht="13.5">
      <c r="A43" s="54" t="s">
        <v>38</v>
      </c>
      <c r="B43" s="24"/>
      <c r="C43" s="25">
        <f>SUM('Immo_ dotations_ emprunts'!C56:C57)</f>
        <v>0</v>
      </c>
      <c r="D43" s="49"/>
    </row>
    <row r="44" spans="1:4" s="12" customFormat="1" ht="13.5">
      <c r="A44" s="54" t="s">
        <v>39</v>
      </c>
      <c r="B44" s="24"/>
      <c r="C44" s="25"/>
      <c r="D44" s="49">
        <f>'Immo_ dotations_ emprunts'!C58</f>
        <v>0</v>
      </c>
    </row>
    <row r="45" spans="1:4" s="38" customFormat="1" ht="13.5">
      <c r="A45" s="40"/>
      <c r="B45" s="24"/>
      <c r="C45" s="40"/>
      <c r="D45" s="49"/>
    </row>
    <row r="46" spans="1:4" s="12" customFormat="1" ht="13.5">
      <c r="A46" s="40" t="s">
        <v>40</v>
      </c>
      <c r="B46" s="24"/>
      <c r="C46" s="25"/>
      <c r="D46" s="58"/>
    </row>
    <row r="47" spans="1:4" s="12" customFormat="1" ht="13.5">
      <c r="A47" s="40"/>
      <c r="B47" s="24"/>
      <c r="C47" s="43"/>
      <c r="D47" s="26"/>
    </row>
    <row r="48" spans="1:4" s="12" customFormat="1" ht="13.5">
      <c r="A48" s="59" t="s">
        <v>41</v>
      </c>
      <c r="B48" s="46">
        <f>SUM(B44+B33+B27)</f>
        <v>0</v>
      </c>
      <c r="C48" s="60">
        <f>C46+C44+C33+C27</f>
        <v>0</v>
      </c>
      <c r="D48" s="61">
        <f>D46+D44+D33+D27</f>
        <v>0</v>
      </c>
    </row>
    <row r="49" spans="1:4" s="12" customFormat="1" ht="13.5">
      <c r="A49" s="59" t="s">
        <v>42</v>
      </c>
      <c r="B49" s="46">
        <f>B48-B25</f>
        <v>0</v>
      </c>
      <c r="C49" s="60">
        <f>C48-C25</f>
        <v>0</v>
      </c>
      <c r="D49" s="61">
        <f>D48-D25</f>
        <v>0</v>
      </c>
    </row>
    <row r="50" spans="2:6" ht="13.5">
      <c r="B50" s="62"/>
      <c r="E50" s="12"/>
      <c r="F50" s="12"/>
    </row>
    <row r="51" spans="1:6" ht="13.5">
      <c r="A51" s="63" t="s">
        <v>43</v>
      </c>
      <c r="B51" s="62"/>
      <c r="E51" s="12"/>
      <c r="F51" s="12"/>
    </row>
    <row r="52" spans="2:6" ht="13.5">
      <c r="B52" s="62"/>
      <c r="E52" s="12"/>
      <c r="F52" s="12"/>
    </row>
    <row r="53" spans="2:6" ht="13.5">
      <c r="B53" s="64"/>
      <c r="E53" s="12"/>
      <c r="F53" s="12"/>
    </row>
    <row r="54" spans="2:6" ht="13.5">
      <c r="B54" s="64"/>
      <c r="E54" s="12"/>
      <c r="F54" s="12"/>
    </row>
    <row r="55" spans="1:6" ht="13.5">
      <c r="A55" s="65"/>
      <c r="B55" s="64"/>
      <c r="E55" s="12"/>
      <c r="F55" s="12"/>
    </row>
    <row r="56" spans="1:4" s="12" customFormat="1" ht="13.5">
      <c r="A56" s="66"/>
      <c r="B56" s="67"/>
      <c r="C56" s="68"/>
      <c r="D56" s="68"/>
    </row>
    <row r="57" spans="1:4" s="69" customFormat="1" ht="13.5">
      <c r="A57" s="12"/>
      <c r="B57" s="64"/>
      <c r="C57" s="13"/>
      <c r="D57" s="13"/>
    </row>
    <row r="58" spans="2:6" ht="13.5">
      <c r="B58" s="70"/>
      <c r="E58" s="12"/>
      <c r="F58" s="12"/>
    </row>
    <row r="59" spans="2:6" ht="13.5">
      <c r="B59" s="70"/>
      <c r="E59" s="12"/>
      <c r="F59" s="12"/>
    </row>
    <row r="60" spans="2:6" ht="13.5">
      <c r="B60" s="70"/>
      <c r="E60" s="12"/>
      <c r="F60" s="12"/>
    </row>
    <row r="61" spans="2:6" ht="13.5">
      <c r="B61" s="70"/>
      <c r="E61" s="12"/>
      <c r="F61" s="12"/>
    </row>
    <row r="62" spans="2:6" ht="13.5">
      <c r="B62" s="70"/>
      <c r="E62" s="12"/>
      <c r="F62" s="12"/>
    </row>
    <row r="63" spans="2:6" ht="13.5">
      <c r="B63" s="62"/>
      <c r="E63" s="12"/>
      <c r="F63" s="12"/>
    </row>
    <row r="64" spans="2:6" ht="13.5">
      <c r="B64" s="62"/>
      <c r="E64" s="12"/>
      <c r="F64" s="12"/>
    </row>
    <row r="65" spans="2:6" ht="13.5">
      <c r="B65" s="62"/>
      <c r="E65" s="12"/>
      <c r="F65" s="12"/>
    </row>
    <row r="66" spans="2:6" ht="13.5">
      <c r="B66" s="62"/>
      <c r="E66" s="12"/>
      <c r="F66" s="12"/>
    </row>
    <row r="67" spans="2:6" ht="13.5">
      <c r="B67" s="62"/>
      <c r="E67" s="12"/>
      <c r="F67" s="12"/>
    </row>
    <row r="68" spans="2:6" ht="13.5">
      <c r="B68" s="62"/>
      <c r="E68" s="12"/>
      <c r="F68" s="12"/>
    </row>
    <row r="69" spans="2:6" ht="13.5">
      <c r="B69" s="62"/>
      <c r="E69" s="12"/>
      <c r="F69" s="12"/>
    </row>
    <row r="70" spans="2:6" ht="13.5">
      <c r="B70" s="62"/>
      <c r="E70" s="12"/>
      <c r="F70" s="12"/>
    </row>
    <row r="71" spans="2:6" ht="13.5">
      <c r="B71" s="62"/>
      <c r="E71" s="12"/>
      <c r="F71" s="12"/>
    </row>
    <row r="72" spans="2:6" ht="13.5">
      <c r="B72" s="62"/>
      <c r="E72" s="12"/>
      <c r="F72" s="12"/>
    </row>
    <row r="73" spans="2:6" ht="13.5">
      <c r="B73" s="62"/>
      <c r="E73" s="12"/>
      <c r="F73" s="12"/>
    </row>
    <row r="74" spans="2:6" ht="13.5">
      <c r="B74" s="62"/>
      <c r="E74" s="12"/>
      <c r="F74" s="12"/>
    </row>
    <row r="75" spans="2:6" ht="13.5">
      <c r="B75" s="62"/>
      <c r="E75" s="12"/>
      <c r="F75" s="12"/>
    </row>
    <row r="76" spans="2:6" ht="13.5">
      <c r="B76" s="62"/>
      <c r="E76" s="12"/>
      <c r="F76" s="12"/>
    </row>
    <row r="77" spans="2:6" ht="13.5">
      <c r="B77" s="62"/>
      <c r="E77" s="12"/>
      <c r="F77" s="12"/>
    </row>
    <row r="78" spans="2:6" ht="13.5">
      <c r="B78" s="62"/>
      <c r="E78" s="12"/>
      <c r="F78" s="12"/>
    </row>
    <row r="79" spans="2:6" ht="13.5">
      <c r="B79" s="62"/>
      <c r="E79" s="12"/>
      <c r="F79" s="12"/>
    </row>
    <row r="80" spans="2:6" ht="13.5">
      <c r="B80" s="62"/>
      <c r="E80" s="12"/>
      <c r="F80" s="12"/>
    </row>
    <row r="81" spans="2:6" ht="13.5">
      <c r="B81" s="62"/>
      <c r="E81" s="12"/>
      <c r="F81" s="12"/>
    </row>
    <row r="82" spans="2:6" ht="13.5">
      <c r="B82" s="62"/>
      <c r="E82" s="12"/>
      <c r="F82" s="12"/>
    </row>
    <row r="83" spans="2:6" ht="13.5">
      <c r="B83" s="62"/>
      <c r="E83" s="12"/>
      <c r="F83" s="12"/>
    </row>
    <row r="84" spans="2:6" ht="13.5">
      <c r="B84" s="62"/>
      <c r="E84" s="12"/>
      <c r="F84" s="12"/>
    </row>
    <row r="85" spans="2:6" ht="13.5">
      <c r="B85" s="62"/>
      <c r="E85" s="12"/>
      <c r="F85" s="12"/>
    </row>
    <row r="86" spans="2:6" ht="13.5">
      <c r="B86" s="62"/>
      <c r="E86" s="12"/>
      <c r="F86" s="12"/>
    </row>
    <row r="87" spans="2:6" ht="13.5">
      <c r="B87" s="62"/>
      <c r="E87" s="12"/>
      <c r="F87" s="12"/>
    </row>
    <row r="88" spans="2:6" ht="13.5">
      <c r="B88" s="62"/>
      <c r="E88" s="12"/>
      <c r="F88" s="12"/>
    </row>
    <row r="89" spans="2:6" ht="13.5">
      <c r="B89" s="62"/>
      <c r="E89" s="12"/>
      <c r="F89" s="12"/>
    </row>
    <row r="90" spans="2:6" ht="13.5">
      <c r="B90" s="62"/>
      <c r="E90" s="12"/>
      <c r="F90" s="12"/>
    </row>
    <row r="91" spans="2:6" ht="13.5">
      <c r="B91" s="62"/>
      <c r="E91" s="12"/>
      <c r="F91" s="12"/>
    </row>
    <row r="92" spans="2:6" ht="13.5">
      <c r="B92" s="62"/>
      <c r="E92" s="12"/>
      <c r="F92" s="12"/>
    </row>
    <row r="93" spans="2:6" ht="13.5">
      <c r="B93" s="62"/>
      <c r="E93" s="12"/>
      <c r="F93" s="12"/>
    </row>
    <row r="94" spans="2:6" ht="13.5">
      <c r="B94" s="62"/>
      <c r="E94" s="12"/>
      <c r="F94" s="12"/>
    </row>
    <row r="95" spans="2:6" ht="13.5">
      <c r="B95" s="62"/>
      <c r="E95" s="12"/>
      <c r="F95" s="12"/>
    </row>
    <row r="96" spans="2:6" ht="13.5">
      <c r="B96" s="62"/>
      <c r="E96" s="12"/>
      <c r="F96" s="12"/>
    </row>
    <row r="97" spans="2:6" ht="13.5">
      <c r="B97" s="62"/>
      <c r="E97" s="12"/>
      <c r="F97" s="12"/>
    </row>
    <row r="98" spans="2:6" ht="13.5">
      <c r="B98" s="62"/>
      <c r="E98" s="12"/>
      <c r="F98" s="12"/>
    </row>
    <row r="99" spans="2:6" ht="13.5">
      <c r="B99" s="62"/>
      <c r="E99" s="12"/>
      <c r="F99" s="12"/>
    </row>
    <row r="100" spans="2:6" ht="13.5">
      <c r="B100" s="62"/>
      <c r="E100" s="12"/>
      <c r="F100" s="12"/>
    </row>
    <row r="101" spans="2:6" ht="13.5">
      <c r="B101" s="62"/>
      <c r="E101" s="12"/>
      <c r="F101" s="12"/>
    </row>
    <row r="102" spans="2:6" ht="13.5">
      <c r="B102" s="62"/>
      <c r="E102" s="12"/>
      <c r="F102" s="12"/>
    </row>
    <row r="103" spans="2:6" ht="13.5">
      <c r="B103" s="62"/>
      <c r="E103" s="12"/>
      <c r="F103" s="12"/>
    </row>
    <row r="104" spans="2:6" ht="13.5">
      <c r="B104" s="62"/>
      <c r="E104" s="12"/>
      <c r="F104" s="12"/>
    </row>
    <row r="105" spans="2:6" ht="13.5">
      <c r="B105" s="62"/>
      <c r="E105" s="12"/>
      <c r="F105" s="12"/>
    </row>
    <row r="106" spans="2:6" ht="13.5">
      <c r="B106" s="62"/>
      <c r="E106" s="12"/>
      <c r="F106" s="12"/>
    </row>
    <row r="107" spans="2:6" ht="13.5">
      <c r="B107" s="62"/>
      <c r="E107" s="12"/>
      <c r="F107" s="12"/>
    </row>
    <row r="108" spans="2:6" ht="13.5">
      <c r="B108" s="62"/>
      <c r="E108" s="12"/>
      <c r="F108" s="12"/>
    </row>
    <row r="109" spans="2:6" ht="13.5">
      <c r="B109" s="62"/>
      <c r="E109" s="12"/>
      <c r="F109" s="12"/>
    </row>
    <row r="110" spans="2:6" ht="13.5">
      <c r="B110" s="62"/>
      <c r="E110" s="12"/>
      <c r="F110" s="12"/>
    </row>
    <row r="111" spans="2:6" ht="13.5">
      <c r="B111" s="62"/>
      <c r="E111" s="12"/>
      <c r="F111" s="12"/>
    </row>
    <row r="112" spans="2:6" ht="13.5">
      <c r="B112" s="62"/>
      <c r="E112" s="12"/>
      <c r="F112" s="12"/>
    </row>
    <row r="113" spans="2:6" ht="13.5">
      <c r="B113" s="62"/>
      <c r="E113" s="12"/>
      <c r="F113" s="12"/>
    </row>
    <row r="114" spans="2:6" ht="13.5">
      <c r="B114" s="62"/>
      <c r="E114" s="12"/>
      <c r="F114" s="12"/>
    </row>
    <row r="115" spans="2:6" ht="13.5">
      <c r="B115" s="62"/>
      <c r="E115" s="12"/>
      <c r="F115" s="12"/>
    </row>
    <row r="116" spans="2:6" ht="13.5">
      <c r="B116" s="62"/>
      <c r="E116" s="12"/>
      <c r="F116" s="12"/>
    </row>
    <row r="117" spans="2:6" ht="13.5">
      <c r="B117" s="62"/>
      <c r="E117" s="12"/>
      <c r="F117" s="12"/>
    </row>
    <row r="118" spans="2:6" ht="13.5">
      <c r="B118" s="62"/>
      <c r="E118" s="12"/>
      <c r="F118" s="12"/>
    </row>
    <row r="119" spans="2:6" ht="13.5">
      <c r="B119" s="62"/>
      <c r="E119" s="12"/>
      <c r="F119" s="12"/>
    </row>
    <row r="120" spans="2:6" ht="13.5">
      <c r="B120" s="62"/>
      <c r="E120" s="12"/>
      <c r="F120" s="12"/>
    </row>
    <row r="121" spans="2:6" ht="13.5">
      <c r="B121" s="62"/>
      <c r="E121" s="12"/>
      <c r="F121" s="12"/>
    </row>
    <row r="122" spans="2:6" ht="13.5">
      <c r="B122" s="62"/>
      <c r="E122" s="12"/>
      <c r="F122" s="12"/>
    </row>
    <row r="123" spans="2:6" ht="13.5">
      <c r="B123" s="62"/>
      <c r="E123" s="12"/>
      <c r="F123" s="12"/>
    </row>
    <row r="124" spans="2:6" ht="13.5">
      <c r="B124" s="62"/>
      <c r="E124" s="12"/>
      <c r="F124" s="12"/>
    </row>
    <row r="125" spans="2:6" ht="13.5">
      <c r="B125" s="62"/>
      <c r="E125" s="12"/>
      <c r="F125" s="12"/>
    </row>
    <row r="126" spans="2:6" ht="13.5">
      <c r="B126" s="62"/>
      <c r="E126" s="12"/>
      <c r="F126" s="12"/>
    </row>
    <row r="127" spans="2:6" ht="13.5">
      <c r="B127" s="62"/>
      <c r="E127" s="12"/>
      <c r="F127" s="12"/>
    </row>
    <row r="128" spans="2:6" ht="13.5">
      <c r="B128" s="62"/>
      <c r="E128" s="12"/>
      <c r="F128" s="12"/>
    </row>
    <row r="129" spans="2:6" ht="13.5">
      <c r="B129" s="62"/>
      <c r="E129" s="12"/>
      <c r="F129" s="12"/>
    </row>
    <row r="130" spans="2:6" ht="13.5">
      <c r="B130" s="62"/>
      <c r="E130" s="12"/>
      <c r="F130" s="12"/>
    </row>
    <row r="131" spans="2:6" ht="13.5">
      <c r="B131" s="62"/>
      <c r="E131" s="12"/>
      <c r="F131" s="12"/>
    </row>
    <row r="132" spans="2:6" ht="13.5">
      <c r="B132" s="62"/>
      <c r="E132" s="12"/>
      <c r="F132" s="12"/>
    </row>
    <row r="133" spans="2:6" ht="13.5">
      <c r="B133" s="62"/>
      <c r="E133" s="12"/>
      <c r="F133" s="12"/>
    </row>
    <row r="134" spans="2:6" ht="13.5">
      <c r="B134" s="62"/>
      <c r="E134" s="12"/>
      <c r="F134" s="12"/>
    </row>
    <row r="135" spans="2:6" ht="13.5">
      <c r="B135" s="62"/>
      <c r="E135" s="12"/>
      <c r="F135" s="12"/>
    </row>
    <row r="136" spans="2:6" ht="13.5">
      <c r="B136" s="62"/>
      <c r="E136" s="12"/>
      <c r="F136" s="12"/>
    </row>
    <row r="137" spans="2:6" ht="13.5">
      <c r="B137" s="62"/>
      <c r="E137" s="12"/>
      <c r="F137" s="12"/>
    </row>
    <row r="138" spans="2:6" ht="13.5">
      <c r="B138" s="62"/>
      <c r="E138" s="12"/>
      <c r="F138" s="12"/>
    </row>
    <row r="139" spans="2:6" ht="13.5">
      <c r="B139" s="62"/>
      <c r="E139" s="12"/>
      <c r="F139" s="12"/>
    </row>
    <row r="140" spans="2:6" ht="13.5">
      <c r="B140" s="62"/>
      <c r="E140" s="12"/>
      <c r="F140" s="12"/>
    </row>
    <row r="141" spans="2:6" ht="13.5">
      <c r="B141" s="62"/>
      <c r="E141" s="12"/>
      <c r="F141" s="12"/>
    </row>
    <row r="142" spans="2:6" ht="13.5">
      <c r="B142" s="62"/>
      <c r="E142" s="12"/>
      <c r="F142" s="12"/>
    </row>
    <row r="143" spans="5:6" ht="13.5">
      <c r="E143" s="12"/>
      <c r="F143" s="12"/>
    </row>
    <row r="144" spans="5:6" ht="13.5">
      <c r="E144" s="12"/>
      <c r="F144" s="12"/>
    </row>
    <row r="145" spans="5:6" ht="13.5">
      <c r="E145" s="12"/>
      <c r="F145" s="12"/>
    </row>
    <row r="146" spans="5:6" ht="13.5">
      <c r="E146" s="12"/>
      <c r="F146" s="12"/>
    </row>
    <row r="147" spans="5:6" ht="13.5">
      <c r="E147" s="12"/>
      <c r="F147" s="12"/>
    </row>
    <row r="148" spans="5:6" ht="13.5">
      <c r="E148" s="12"/>
      <c r="F148" s="12"/>
    </row>
    <row r="149" spans="5:6" ht="13.5">
      <c r="E149" s="12"/>
      <c r="F149" s="12"/>
    </row>
    <row r="150" spans="5:6" ht="13.5">
      <c r="E150" s="12"/>
      <c r="F150" s="12"/>
    </row>
    <row r="151" spans="5:6" ht="13.5">
      <c r="E151" s="12"/>
      <c r="F151" s="12"/>
    </row>
    <row r="152" spans="5:6" ht="13.5">
      <c r="E152" s="12"/>
      <c r="F152" s="12"/>
    </row>
    <row r="153" spans="5:6" ht="13.5">
      <c r="E153" s="12"/>
      <c r="F153" s="12"/>
    </row>
    <row r="154" spans="5:6" ht="13.5">
      <c r="E154" s="12"/>
      <c r="F154" s="12"/>
    </row>
    <row r="155" spans="5:6" ht="13.5">
      <c r="E155" s="12"/>
      <c r="F155" s="12"/>
    </row>
    <row r="156" spans="5:6" ht="13.5">
      <c r="E156" s="12"/>
      <c r="F156" s="12"/>
    </row>
    <row r="157" spans="5:6" ht="13.5">
      <c r="E157" s="12"/>
      <c r="F157" s="12"/>
    </row>
    <row r="158" spans="5:6" ht="13.5">
      <c r="E158" s="12"/>
      <c r="F158" s="12"/>
    </row>
    <row r="159" spans="5:6" ht="13.5">
      <c r="E159" s="12"/>
      <c r="F159" s="12"/>
    </row>
    <row r="160" spans="5:6" ht="13.5">
      <c r="E160" s="12"/>
      <c r="F160" s="12"/>
    </row>
    <row r="161" spans="5:6" ht="13.5">
      <c r="E161" s="12"/>
      <c r="F161" s="12"/>
    </row>
    <row r="162" spans="5:6" ht="13.5">
      <c r="E162" s="12"/>
      <c r="F162" s="12"/>
    </row>
    <row r="163" spans="5:6" ht="13.5">
      <c r="E163" s="12"/>
      <c r="F163" s="12"/>
    </row>
    <row r="164" spans="5:6" ht="13.5">
      <c r="E164" s="12"/>
      <c r="F164" s="12"/>
    </row>
    <row r="165" spans="5:6" ht="13.5">
      <c r="E165" s="12"/>
      <c r="F165" s="12"/>
    </row>
    <row r="166" spans="5:6" ht="13.5">
      <c r="E166" s="12"/>
      <c r="F166" s="12"/>
    </row>
    <row r="167" spans="5:6" ht="13.5">
      <c r="E167" s="12"/>
      <c r="F167" s="12"/>
    </row>
    <row r="168" spans="5:6" ht="13.5">
      <c r="E168" s="12"/>
      <c r="F168" s="12"/>
    </row>
    <row r="169" spans="5:6" ht="13.5">
      <c r="E169" s="12"/>
      <c r="F169" s="12"/>
    </row>
    <row r="170" spans="5:6" ht="13.5">
      <c r="E170" s="12"/>
      <c r="F170" s="12"/>
    </row>
    <row r="171" spans="5:6" ht="13.5">
      <c r="E171" s="12"/>
      <c r="F171" s="12"/>
    </row>
    <row r="172" spans="5:6" ht="13.5">
      <c r="E172" s="12"/>
      <c r="F172" s="12"/>
    </row>
    <row r="173" spans="5:6" ht="13.5">
      <c r="E173" s="12"/>
      <c r="F173" s="12"/>
    </row>
    <row r="174" spans="5:6" ht="13.5">
      <c r="E174" s="12"/>
      <c r="F174" s="12"/>
    </row>
    <row r="175" spans="5:6" ht="13.5">
      <c r="E175" s="12"/>
      <c r="F175" s="12"/>
    </row>
    <row r="176" spans="5:6" ht="13.5">
      <c r="E176" s="12"/>
      <c r="F176" s="12"/>
    </row>
    <row r="177" spans="5:6" ht="13.5">
      <c r="E177" s="12"/>
      <c r="F177" s="12"/>
    </row>
    <row r="178" spans="5:6" ht="13.5">
      <c r="E178" s="12"/>
      <c r="F178" s="12"/>
    </row>
    <row r="179" spans="5:6" ht="13.5">
      <c r="E179" s="12"/>
      <c r="F179" s="12"/>
    </row>
  </sheetData>
  <sheetProtection sheet="1" objects="1" scenarios="1"/>
  <mergeCells count="1">
    <mergeCell ref="A1:D1"/>
  </mergeCells>
  <hyperlinks>
    <hyperlink ref="A51" location="Sommaire!A1" display="Retour sommaire"/>
  </hyperlinks>
  <printOptions/>
  <pageMargins left="0.7798611111111111" right="0.44027777777777777" top="0.3" bottom="0.7194444444444446" header="0.5118055555555556" footer="0.45972222222222225"/>
  <pageSetup firstPageNumber="1" useFirstPageNumber="1" fitToHeight="1" fitToWidth="1" horizontalDpi="300" verticalDpi="300" orientation="portrait" paperSize="9"/>
  <headerFooter alignWithMargins="0">
    <oddFooter>&amp;C&amp;F&amp;RPage &amp;P</oddFooter>
  </headerFooter>
  <legacyDrawing r:id="rId2"/>
</worksheet>
</file>

<file path=xl/worksheets/sheet3.xml><?xml version="1.0" encoding="utf-8"?>
<worksheet xmlns="http://schemas.openxmlformats.org/spreadsheetml/2006/main" xmlns:r="http://schemas.openxmlformats.org/officeDocument/2006/relationships">
  <sheetPr codeName="Feuil5">
    <pageSetUpPr fitToPage="1"/>
  </sheetPr>
  <dimension ref="A1:F76"/>
  <sheetViews>
    <sheetView showGridLines="0" workbookViewId="0" topLeftCell="A1">
      <selection activeCell="A75" sqref="A75"/>
    </sheetView>
  </sheetViews>
  <sheetFormatPr defaultColWidth="11.421875" defaultRowHeight="12.75"/>
  <cols>
    <col min="1" max="1" width="58.57421875" style="71" customWidth="1"/>
    <col min="2" max="4" width="30.7109375" style="72" customWidth="1"/>
    <col min="5" max="16384" width="11.421875" style="71" customWidth="1"/>
  </cols>
  <sheetData>
    <row r="1" spans="1:4" ht="16.5">
      <c r="A1" s="73">
        <f>'Plan de financement'!A4</f>
        <v>0</v>
      </c>
      <c r="B1" s="74">
        <f>'Plan de financement'!B4</f>
        <v>2007</v>
      </c>
      <c r="C1" s="75">
        <f>B1+1</f>
        <v>2008</v>
      </c>
      <c r="D1" s="75">
        <f>C1+1</f>
        <v>2009</v>
      </c>
    </row>
    <row r="2" spans="1:4" ht="16.5">
      <c r="A2" s="76" t="s">
        <v>44</v>
      </c>
      <c r="B2" s="77"/>
      <c r="C2" s="78"/>
      <c r="D2" s="78"/>
    </row>
    <row r="3" spans="1:4" ht="16.5">
      <c r="A3" s="79" t="s">
        <v>45</v>
      </c>
      <c r="B3" s="80">
        <f>SUM(B4:B7)</f>
        <v>0</v>
      </c>
      <c r="C3" s="81">
        <f>SUM(C4:C7)</f>
        <v>0</v>
      </c>
      <c r="D3" s="78">
        <f>SUM(D4:D7)</f>
        <v>0</v>
      </c>
    </row>
    <row r="4" spans="1:6" ht="16.5">
      <c r="A4" s="82">
        <f>'Chiffre d_affaires'!B4</f>
        <v>0</v>
      </c>
      <c r="B4" s="80">
        <f>'Chiffre d_affaires'!B7</f>
        <v>0</v>
      </c>
      <c r="C4" s="80">
        <f>'Chiffre d_affaires'!C7</f>
        <v>0</v>
      </c>
      <c r="D4" s="78">
        <f>'Chiffre d_affaires'!D7</f>
        <v>0</v>
      </c>
      <c r="F4" s="83"/>
    </row>
    <row r="5" spans="1:6" ht="16.5">
      <c r="A5" s="82">
        <f>'Chiffre d_affaires'!B14</f>
        <v>0</v>
      </c>
      <c r="B5" s="80">
        <f>'Chiffre d_affaires'!B17</f>
        <v>0</v>
      </c>
      <c r="C5" s="80">
        <f>'Chiffre d_affaires'!C17</f>
        <v>0</v>
      </c>
      <c r="D5" s="78">
        <f>'Chiffre d_affaires'!D17</f>
        <v>0</v>
      </c>
      <c r="F5" s="83"/>
    </row>
    <row r="6" spans="1:4" ht="16.5">
      <c r="A6" s="82">
        <f>'Chiffre d_affaires'!B24</f>
        <v>0</v>
      </c>
      <c r="B6" s="80">
        <f>'Chiffre d_affaires'!B27</f>
        <v>0</v>
      </c>
      <c r="C6" s="80">
        <f>'Chiffre d_affaires'!C27</f>
        <v>0</v>
      </c>
      <c r="D6" s="78">
        <f>'Chiffre d_affaires'!D27</f>
        <v>0</v>
      </c>
    </row>
    <row r="7" spans="1:4" ht="16.5">
      <c r="A7" s="82">
        <f>'Chiffre d_affaires'!B34</f>
        <v>0</v>
      </c>
      <c r="B7" s="80">
        <f>'Chiffre d_affaires'!B37</f>
        <v>0</v>
      </c>
      <c r="C7" s="80">
        <f>'Chiffre d_affaires'!C37</f>
        <v>0</v>
      </c>
      <c r="D7" s="78">
        <f>'Chiffre d_affaires'!D37</f>
        <v>0</v>
      </c>
    </row>
    <row r="8" spans="1:4" ht="16.5">
      <c r="A8" s="76" t="s">
        <v>46</v>
      </c>
      <c r="B8" s="77"/>
      <c r="C8" s="78"/>
      <c r="D8" s="84"/>
    </row>
    <row r="9" spans="1:4" ht="16.5">
      <c r="A9" s="79" t="s">
        <v>47</v>
      </c>
      <c r="B9" s="80">
        <f>SUM(B10:B17)</f>
        <v>0</v>
      </c>
      <c r="C9" s="81">
        <f>SUM(C10:C17)</f>
        <v>0</v>
      </c>
      <c r="D9" s="81">
        <f>SUM(D10:D17)</f>
        <v>0</v>
      </c>
    </row>
    <row r="10" spans="1:4" ht="16.5">
      <c r="A10" s="85" t="str">
        <f>Salaires!A12</f>
        <v>Contrat d'avenir</v>
      </c>
      <c r="B10" s="86">
        <f>Salaires!H12</f>
        <v>0</v>
      </c>
      <c r="C10" s="84">
        <f>Salaires!H25+Salaires!H29</f>
        <v>0</v>
      </c>
      <c r="D10" s="84">
        <f>Salaires!H46+Salaires!H42</f>
        <v>0</v>
      </c>
    </row>
    <row r="11" spans="1:4" ht="16.5">
      <c r="A11" s="85" t="str">
        <f>Salaires!A13</f>
        <v>CAE </v>
      </c>
      <c r="B11" s="86">
        <f>Salaires!H13</f>
        <v>0</v>
      </c>
      <c r="C11" s="84">
        <f>Salaires!H26+Salaires!H30</f>
        <v>0</v>
      </c>
      <c r="D11" s="84">
        <f>Salaires!H43+Salaires!H47</f>
        <v>0</v>
      </c>
    </row>
    <row r="12" spans="1:4" ht="16.5">
      <c r="A12" s="85" t="str">
        <f>Salaires!A14</f>
        <v>CIE </v>
      </c>
      <c r="B12" s="86">
        <f>Salaires!H14</f>
        <v>0</v>
      </c>
      <c r="C12" s="84">
        <f>Salaires!H27+Salaires!H31</f>
        <v>0</v>
      </c>
      <c r="D12" s="84">
        <f>Salaires!H44+Salaires!H48</f>
        <v>0</v>
      </c>
    </row>
    <row r="13" spans="1:4" ht="16.5">
      <c r="A13" s="85" t="str">
        <f>Salaires!A15</f>
        <v>Autres emplois aidés</v>
      </c>
      <c r="B13" s="86">
        <f>Salaires!H15</f>
        <v>0</v>
      </c>
      <c r="C13" s="84">
        <f>Salaires!H29+Salaires!H33</f>
        <v>0</v>
      </c>
      <c r="D13" s="84">
        <f>Salaires!H45+Salaires!H49</f>
        <v>0</v>
      </c>
    </row>
    <row r="14" spans="1:4" ht="16.5">
      <c r="A14" s="85" t="s">
        <v>48</v>
      </c>
      <c r="B14" s="86">
        <f>SUM(Salaires!H9:H11)</f>
        <v>0</v>
      </c>
      <c r="C14" s="84">
        <f>SUM(Salaires!H22:H24)</f>
        <v>0</v>
      </c>
      <c r="D14" s="84">
        <f>SUM(Salaires!H39:H41)</f>
        <v>0</v>
      </c>
    </row>
    <row r="15" spans="1:4" ht="16.5">
      <c r="A15" s="79" t="s">
        <v>49</v>
      </c>
      <c r="B15" s="86">
        <f>B16+B17</f>
        <v>0</v>
      </c>
      <c r="C15" s="84">
        <f>C16+C17</f>
        <v>0</v>
      </c>
      <c r="D15" s="84">
        <f>D16+D17</f>
        <v>0</v>
      </c>
    </row>
    <row r="16" spans="1:4" ht="16.5">
      <c r="A16" s="87" t="s">
        <v>50</v>
      </c>
      <c r="B16" s="88"/>
      <c r="C16" s="89">
        <v>0</v>
      </c>
      <c r="D16" s="89">
        <v>0</v>
      </c>
    </row>
    <row r="17" spans="1:4" ht="16.5">
      <c r="A17" s="87" t="s">
        <v>51</v>
      </c>
      <c r="B17" s="88">
        <v>0</v>
      </c>
      <c r="C17" s="89">
        <v>0</v>
      </c>
      <c r="D17" s="89">
        <v>0</v>
      </c>
    </row>
    <row r="18" spans="1:4" ht="16.5">
      <c r="A18" s="79" t="s">
        <v>52</v>
      </c>
      <c r="B18" s="86">
        <f>SUM(B19:B24)</f>
        <v>0</v>
      </c>
      <c r="C18" s="84">
        <f>SUM(C19:C24)</f>
        <v>0</v>
      </c>
      <c r="D18" s="84">
        <f>SUM(D19:D24)</f>
        <v>0</v>
      </c>
    </row>
    <row r="19" spans="1:4" ht="16.5">
      <c r="A19" s="90" t="s">
        <v>30</v>
      </c>
      <c r="B19" s="91"/>
      <c r="C19" s="92"/>
      <c r="D19" s="92"/>
    </row>
    <row r="20" spans="1:4" ht="16.5">
      <c r="A20" s="90" t="s">
        <v>31</v>
      </c>
      <c r="B20" s="91"/>
      <c r="C20" s="92"/>
      <c r="D20" s="92"/>
    </row>
    <row r="21" spans="1:4" ht="16.5">
      <c r="A21" s="85" t="s">
        <v>32</v>
      </c>
      <c r="B21" s="91"/>
      <c r="C21" s="92"/>
      <c r="D21" s="92"/>
    </row>
    <row r="22" spans="1:4" ht="16.5">
      <c r="A22" s="85" t="s">
        <v>33</v>
      </c>
      <c r="B22" s="91"/>
      <c r="C22" s="92"/>
      <c r="D22" s="92"/>
    </row>
    <row r="23" spans="1:4" ht="16.5">
      <c r="A23" s="85" t="s">
        <v>34</v>
      </c>
      <c r="B23" s="91"/>
      <c r="C23" s="92"/>
      <c r="D23" s="92"/>
    </row>
    <row r="24" spans="1:4" ht="16.5">
      <c r="A24" s="85" t="s">
        <v>53</v>
      </c>
      <c r="B24" s="91"/>
      <c r="C24" s="92"/>
      <c r="D24" s="92"/>
    </row>
    <row r="25" spans="1:5" ht="16.5">
      <c r="A25" s="79" t="s">
        <v>54</v>
      </c>
      <c r="B25" s="91"/>
      <c r="C25" s="92"/>
      <c r="D25" s="92"/>
      <c r="E25" s="71" t="s">
        <v>55</v>
      </c>
    </row>
    <row r="26" spans="1:4" ht="16.5">
      <c r="A26" s="79" t="s">
        <v>56</v>
      </c>
      <c r="B26" s="91"/>
      <c r="C26" s="92"/>
      <c r="D26" s="92"/>
    </row>
    <row r="27" spans="1:4" ht="16.5">
      <c r="A27" s="85"/>
      <c r="B27" s="77"/>
      <c r="C27" s="78"/>
      <c r="D27" s="84"/>
    </row>
    <row r="28" spans="1:4" ht="16.5">
      <c r="A28" s="93" t="s">
        <v>57</v>
      </c>
      <c r="B28" s="94">
        <f>B25+B26+B18+B9+B3</f>
        <v>0</v>
      </c>
      <c r="C28" s="94">
        <f>C25+C26+C18+C9+C3</f>
        <v>0</v>
      </c>
      <c r="D28" s="95">
        <f>D25+D26+D18+D9+D3</f>
        <v>0</v>
      </c>
    </row>
    <row r="29" spans="1:4" ht="16.5">
      <c r="A29" s="96" t="s">
        <v>58</v>
      </c>
      <c r="B29" s="86">
        <f>SUM(B30:B32)</f>
        <v>0</v>
      </c>
      <c r="C29" s="84">
        <f>SUM(C30:C32)</f>
        <v>0</v>
      </c>
      <c r="D29" s="78">
        <f>SUM(D30:D32)</f>
        <v>0</v>
      </c>
    </row>
    <row r="30" spans="1:6" ht="16.5">
      <c r="A30" s="85" t="s">
        <v>59</v>
      </c>
      <c r="B30" s="97">
        <f>'Chiffre d_affaires'!I50</f>
        <v>0</v>
      </c>
      <c r="C30" s="97">
        <f>'Chiffre d_affaires'!J50</f>
        <v>0</v>
      </c>
      <c r="D30" s="78">
        <f>'Chiffre d_affaires'!K50</f>
        <v>0</v>
      </c>
      <c r="F30" s="72"/>
    </row>
    <row r="31" spans="1:4" ht="16.5">
      <c r="A31" s="85" t="s">
        <v>60</v>
      </c>
      <c r="B31" s="97">
        <f>'Chiffre d_affaires'!I50</f>
        <v>0</v>
      </c>
      <c r="C31" s="97">
        <f>'Chiffre d_affaires'!J50</f>
        <v>0</v>
      </c>
      <c r="D31" s="78">
        <f>'Chiffre d_affaires'!K50</f>
        <v>0</v>
      </c>
    </row>
    <row r="32" spans="1:4" ht="16.5">
      <c r="A32" s="85" t="s">
        <v>28</v>
      </c>
      <c r="B32" s="91"/>
      <c r="C32" s="92"/>
      <c r="D32" s="92"/>
    </row>
    <row r="33" spans="1:4" ht="16.5">
      <c r="A33" s="98"/>
      <c r="B33" s="99"/>
      <c r="C33" s="78"/>
      <c r="D33" s="78"/>
    </row>
    <row r="34" spans="1:4" ht="16.5">
      <c r="A34" s="73" t="s">
        <v>61</v>
      </c>
      <c r="B34" s="94">
        <f>PA-B29</f>
        <v>0</v>
      </c>
      <c r="C34" s="95">
        <f>PB-C29</f>
        <v>0</v>
      </c>
      <c r="D34" s="95">
        <f>PC-D29</f>
        <v>0</v>
      </c>
    </row>
    <row r="35" spans="1:6" ht="16.5">
      <c r="A35" s="76" t="s">
        <v>62</v>
      </c>
      <c r="B35" s="86">
        <f>SUM(B36:B51)</f>
        <v>0</v>
      </c>
      <c r="C35" s="84">
        <f>SUM(C36:C51)</f>
        <v>0</v>
      </c>
      <c r="D35" s="84">
        <f>SUM(D36:D51)</f>
        <v>0</v>
      </c>
      <c r="F35" s="72"/>
    </row>
    <row r="36" spans="1:4" ht="16.5">
      <c r="A36" s="87" t="s">
        <v>63</v>
      </c>
      <c r="B36" s="100"/>
      <c r="C36" s="92">
        <f aca="true" t="shared" si="0" ref="C36:D51">B36*1.02</f>
        <v>0</v>
      </c>
      <c r="D36" s="92">
        <f t="shared" si="0"/>
        <v>0</v>
      </c>
    </row>
    <row r="37" spans="1:4" ht="16.5">
      <c r="A37" s="87" t="s">
        <v>64</v>
      </c>
      <c r="B37" s="100"/>
      <c r="C37" s="92">
        <f t="shared" si="0"/>
        <v>0</v>
      </c>
      <c r="D37" s="92">
        <f t="shared" si="0"/>
        <v>0</v>
      </c>
    </row>
    <row r="38" spans="1:4" ht="16.5">
      <c r="A38" s="87" t="s">
        <v>65</v>
      </c>
      <c r="B38" s="100"/>
      <c r="C38" s="92">
        <f t="shared" si="0"/>
        <v>0</v>
      </c>
      <c r="D38" s="92">
        <f t="shared" si="0"/>
        <v>0</v>
      </c>
    </row>
    <row r="39" spans="1:4" ht="16.5">
      <c r="A39" s="87" t="s">
        <v>66</v>
      </c>
      <c r="B39" s="100"/>
      <c r="C39" s="92">
        <f t="shared" si="0"/>
        <v>0</v>
      </c>
      <c r="D39" s="92">
        <f t="shared" si="0"/>
        <v>0</v>
      </c>
    </row>
    <row r="40" spans="1:4" ht="16.5">
      <c r="A40" s="87" t="s">
        <v>67</v>
      </c>
      <c r="B40" s="100"/>
      <c r="C40" s="92">
        <f t="shared" si="0"/>
        <v>0</v>
      </c>
      <c r="D40" s="92">
        <f t="shared" si="0"/>
        <v>0</v>
      </c>
    </row>
    <row r="41" spans="1:4" ht="16.5">
      <c r="A41" s="87" t="s">
        <v>68</v>
      </c>
      <c r="B41" s="100"/>
      <c r="C41" s="92">
        <f t="shared" si="0"/>
        <v>0</v>
      </c>
      <c r="D41" s="92">
        <f t="shared" si="0"/>
        <v>0</v>
      </c>
    </row>
    <row r="42" spans="1:4" ht="16.5">
      <c r="A42" s="87" t="s">
        <v>69</v>
      </c>
      <c r="B42" s="100"/>
      <c r="C42" s="92">
        <f t="shared" si="0"/>
        <v>0</v>
      </c>
      <c r="D42" s="92">
        <f t="shared" si="0"/>
        <v>0</v>
      </c>
    </row>
    <row r="43" spans="1:4" ht="16.5">
      <c r="A43" s="87" t="s">
        <v>70</v>
      </c>
      <c r="B43" s="100"/>
      <c r="C43" s="92">
        <f t="shared" si="0"/>
        <v>0</v>
      </c>
      <c r="D43" s="92">
        <f t="shared" si="0"/>
        <v>0</v>
      </c>
    </row>
    <row r="44" spans="1:4" ht="16.5">
      <c r="A44" s="87" t="s">
        <v>71</v>
      </c>
      <c r="B44" s="100"/>
      <c r="C44" s="92">
        <f t="shared" si="0"/>
        <v>0</v>
      </c>
      <c r="D44" s="92">
        <f t="shared" si="0"/>
        <v>0</v>
      </c>
    </row>
    <row r="45" spans="1:4" ht="16.5">
      <c r="A45" s="87" t="s">
        <v>72</v>
      </c>
      <c r="B45" s="100"/>
      <c r="C45" s="92">
        <f t="shared" si="0"/>
        <v>0</v>
      </c>
      <c r="D45" s="92">
        <f t="shared" si="0"/>
        <v>0</v>
      </c>
    </row>
    <row r="46" spans="1:4" ht="16.5">
      <c r="A46" s="87" t="s">
        <v>73</v>
      </c>
      <c r="B46" s="100"/>
      <c r="C46" s="92">
        <f t="shared" si="0"/>
        <v>0</v>
      </c>
      <c r="D46" s="92">
        <f t="shared" si="0"/>
        <v>0</v>
      </c>
    </row>
    <row r="47" spans="1:5" ht="16.5">
      <c r="A47" s="87" t="s">
        <v>74</v>
      </c>
      <c r="B47" s="100"/>
      <c r="C47" s="92">
        <f t="shared" si="0"/>
        <v>0</v>
      </c>
      <c r="D47" s="92">
        <f t="shared" si="0"/>
        <v>0</v>
      </c>
      <c r="E47" s="71" t="s">
        <v>55</v>
      </c>
    </row>
    <row r="48" spans="1:4" ht="16.5">
      <c r="A48" s="87" t="s">
        <v>75</v>
      </c>
      <c r="B48" s="100"/>
      <c r="C48" s="92">
        <f t="shared" si="0"/>
        <v>0</v>
      </c>
      <c r="D48" s="92">
        <f t="shared" si="0"/>
        <v>0</v>
      </c>
    </row>
    <row r="49" spans="1:4" ht="16.5">
      <c r="A49" s="87" t="s">
        <v>76</v>
      </c>
      <c r="B49" s="100"/>
      <c r="C49" s="92">
        <f t="shared" si="0"/>
        <v>0</v>
      </c>
      <c r="D49" s="92">
        <f t="shared" si="0"/>
        <v>0</v>
      </c>
    </row>
    <row r="50" spans="1:4" ht="16.5">
      <c r="A50" s="87" t="s">
        <v>77</v>
      </c>
      <c r="B50" s="100"/>
      <c r="C50" s="92">
        <f t="shared" si="0"/>
        <v>0</v>
      </c>
      <c r="D50" s="92">
        <f t="shared" si="0"/>
        <v>0</v>
      </c>
    </row>
    <row r="51" spans="1:4" ht="16.5">
      <c r="A51" s="87" t="s">
        <v>78</v>
      </c>
      <c r="B51" s="100"/>
      <c r="C51" s="92">
        <f t="shared" si="0"/>
        <v>0</v>
      </c>
      <c r="D51" s="92">
        <f t="shared" si="0"/>
        <v>0</v>
      </c>
    </row>
    <row r="52" spans="1:4" ht="16.5">
      <c r="A52" s="93" t="s">
        <v>79</v>
      </c>
      <c r="B52" s="94">
        <f>B34-B35</f>
        <v>0</v>
      </c>
      <c r="C52" s="95">
        <f>C34-C35</f>
        <v>0</v>
      </c>
      <c r="D52" s="95">
        <f>D34-D35</f>
        <v>0</v>
      </c>
    </row>
    <row r="53" spans="1:4" ht="16.5">
      <c r="A53" s="79" t="s">
        <v>80</v>
      </c>
      <c r="B53" s="91"/>
      <c r="C53" s="92"/>
      <c r="D53" s="92"/>
    </row>
    <row r="54" spans="1:4" ht="16.5">
      <c r="A54" s="85"/>
      <c r="B54" s="77"/>
      <c r="C54" s="78"/>
      <c r="D54" s="78"/>
    </row>
    <row r="55" spans="1:6" ht="16.5">
      <c r="A55" s="76" t="s">
        <v>81</v>
      </c>
      <c r="B55" s="77">
        <f>B56+B60+B61+B62</f>
        <v>0</v>
      </c>
      <c r="C55" s="77">
        <f>C56+C60+C61+C62</f>
        <v>0</v>
      </c>
      <c r="D55" s="78">
        <f>D56+D60+D61+D62</f>
        <v>0</v>
      </c>
      <c r="F55" s="83"/>
    </row>
    <row r="56" spans="1:6" ht="16.5">
      <c r="A56" s="79" t="s">
        <v>82</v>
      </c>
      <c r="B56" s="86">
        <f>SUM(B57:B59)</f>
        <v>0</v>
      </c>
      <c r="C56" s="84">
        <f>SUM(C57:C59)</f>
        <v>0</v>
      </c>
      <c r="D56" s="84">
        <f>SUM(D57:D59)</f>
        <v>0</v>
      </c>
      <c r="F56" s="83"/>
    </row>
    <row r="57" spans="1:6" ht="16.5">
      <c r="A57" s="85" t="s">
        <v>83</v>
      </c>
      <c r="B57" s="86">
        <f>Salaires!G15</f>
        <v>0</v>
      </c>
      <c r="C57" s="84">
        <f>Salaires!G28+Salaires!G32</f>
        <v>0</v>
      </c>
      <c r="D57" s="84">
        <f>Salaires!G45+Salaires!G49</f>
        <v>0</v>
      </c>
      <c r="F57" s="83"/>
    </row>
    <row r="58" spans="1:6" ht="16.5">
      <c r="A58" s="85" t="s">
        <v>84</v>
      </c>
      <c r="B58" s="86">
        <f>Salaires!G12+Salaires!G13+Salaires!G14</f>
        <v>0</v>
      </c>
      <c r="C58" s="84">
        <f>Salaires!G25+Salaires!G26+Salaires!G27+Salaires!G30+Salaires!G31+Salaires!G29</f>
        <v>0</v>
      </c>
      <c r="D58" s="84">
        <f>Salaires!G42+Salaires!G43+Salaires!G44+Salaires!G47+Salaires!G48+Salaires!G46</f>
        <v>0</v>
      </c>
      <c r="F58" s="83"/>
    </row>
    <row r="59" spans="1:6" ht="16.5">
      <c r="A59" s="85"/>
      <c r="B59" s="86"/>
      <c r="C59" s="84"/>
      <c r="D59" s="84"/>
      <c r="F59" s="83"/>
    </row>
    <row r="60" spans="1:6" ht="16.5">
      <c r="A60" s="79" t="s">
        <v>85</v>
      </c>
      <c r="B60" s="86">
        <f>SUM(Salaires!G9:G11)</f>
        <v>0</v>
      </c>
      <c r="C60" s="78">
        <f>SUM(Salaires!G22:G24)</f>
        <v>0</v>
      </c>
      <c r="D60" s="78">
        <f>SUM(Salaires!G39:G41)</f>
        <v>0</v>
      </c>
      <c r="F60" s="83"/>
    </row>
    <row r="61" spans="1:4" ht="16.5">
      <c r="A61" s="85" t="s">
        <v>86</v>
      </c>
      <c r="B61" s="77"/>
      <c r="C61" s="78"/>
      <c r="D61" s="78"/>
    </row>
    <row r="62" spans="1:4" s="83" customFormat="1" ht="16.5">
      <c r="A62" s="85" t="s">
        <v>87</v>
      </c>
      <c r="B62" s="91"/>
      <c r="C62" s="92"/>
      <c r="D62" s="92"/>
    </row>
    <row r="63" spans="1:4" ht="16.5">
      <c r="A63" s="101" t="s">
        <v>88</v>
      </c>
      <c r="B63" s="102">
        <f>B52-(B53+B55+B61+B62)</f>
        <v>0</v>
      </c>
      <c r="C63" s="103">
        <f>C52-(C53+C55+C61+C62)</f>
        <v>0</v>
      </c>
      <c r="D63" s="103">
        <f>D52-(D53+D55+D61+D62)</f>
        <v>0</v>
      </c>
    </row>
    <row r="64" spans="1:4" ht="16.5">
      <c r="A64" s="93" t="s">
        <v>89</v>
      </c>
      <c r="B64" s="104">
        <f>'Immo_ dotations_ emprunts'!D16+SUM('Données historiques_ constantes'!B19:B21)</f>
        <v>0</v>
      </c>
      <c r="C64" s="105">
        <f>+'Immo_ dotations_ emprunts'!E16+'Immo_ dotations_ emprunts'!D31+SUM('Données historiques_ constantes'!C19:C21)</f>
        <v>0</v>
      </c>
      <c r="D64" s="105">
        <f>'Immo_ dotations_ emprunts'!F16+'Immo_ dotations_ emprunts'!E31+'Immo_ dotations_ emprunts'!D46+SUM('Données historiques_ constantes'!D19:D21)</f>
        <v>0</v>
      </c>
    </row>
    <row r="65" spans="1:4" ht="16.5">
      <c r="A65" s="106" t="s">
        <v>90</v>
      </c>
      <c r="B65" s="107">
        <f>B63-B64</f>
        <v>0</v>
      </c>
      <c r="C65" s="108">
        <f>C63-C64</f>
        <v>0</v>
      </c>
      <c r="D65" s="108">
        <f>D63-D64</f>
        <v>0</v>
      </c>
    </row>
    <row r="66" spans="1:4" ht="16.5">
      <c r="A66" s="79" t="s">
        <v>91</v>
      </c>
      <c r="B66" s="77">
        <f>B67+B68</f>
        <v>0</v>
      </c>
      <c r="C66" s="77">
        <f>C67+C68</f>
        <v>0</v>
      </c>
      <c r="D66" s="78">
        <f>D67+D68</f>
        <v>0</v>
      </c>
    </row>
    <row r="67" spans="1:4" ht="16.5">
      <c r="A67" s="85" t="s">
        <v>92</v>
      </c>
      <c r="B67" s="86">
        <f>'Immo_ dotations_ emprunts'!B63+'Données historiques_ constantes'!B13</f>
        <v>0</v>
      </c>
      <c r="C67" s="84">
        <f>'Immo_ dotations_ emprunts'!C63</f>
        <v>0</v>
      </c>
      <c r="D67" s="84">
        <f>'Immo_ dotations_ emprunts'!D63</f>
        <v>0</v>
      </c>
    </row>
    <row r="68" spans="1:4" ht="16.5">
      <c r="A68" s="85" t="s">
        <v>93</v>
      </c>
      <c r="B68" s="91"/>
      <c r="C68" s="92"/>
      <c r="D68" s="92"/>
    </row>
    <row r="69" spans="1:4" ht="16.5">
      <c r="A69" s="101" t="s">
        <v>94</v>
      </c>
      <c r="B69" s="102">
        <f>B65-B66</f>
        <v>0</v>
      </c>
      <c r="C69" s="102">
        <f>C65-C66</f>
        <v>0</v>
      </c>
      <c r="D69" s="109">
        <f>D65-D66</f>
        <v>0</v>
      </c>
    </row>
    <row r="70" spans="1:4" ht="16.5">
      <c r="A70" s="110" t="s">
        <v>95</v>
      </c>
      <c r="B70" s="111"/>
      <c r="C70" s="112"/>
      <c r="D70" s="112"/>
    </row>
    <row r="71" spans="1:4" ht="16.5">
      <c r="A71" s="106" t="s">
        <v>96</v>
      </c>
      <c r="B71" s="107">
        <f>B69-B70</f>
        <v>0</v>
      </c>
      <c r="C71" s="108">
        <f>C69-C70</f>
        <v>0</v>
      </c>
      <c r="D71" s="113">
        <f>D69-D70</f>
        <v>0</v>
      </c>
    </row>
    <row r="72" spans="1:4" ht="16.5">
      <c r="A72" s="106" t="s">
        <v>97</v>
      </c>
      <c r="B72" s="107">
        <f>B71+B64</f>
        <v>0</v>
      </c>
      <c r="C72" s="108">
        <f>C71+C64</f>
        <v>0</v>
      </c>
      <c r="D72" s="108">
        <f>D71+D64</f>
        <v>0</v>
      </c>
    </row>
    <row r="74" spans="1:4" s="83" customFormat="1" ht="16.5">
      <c r="A74" s="114"/>
      <c r="B74" s="115"/>
      <c r="C74" s="115"/>
      <c r="D74" s="115"/>
    </row>
    <row r="75" spans="1:4" s="83" customFormat="1" ht="16.5">
      <c r="A75" s="116" t="s">
        <v>98</v>
      </c>
      <c r="B75" s="115"/>
      <c r="C75" s="115"/>
      <c r="D75" s="115"/>
    </row>
    <row r="76" ht="16.5">
      <c r="A76" s="83"/>
    </row>
  </sheetData>
  <sheetProtection sheet="1" objects="1" scenarios="1"/>
  <hyperlinks>
    <hyperlink ref="A75" location="Sommaire!A1" display=" Retour sommaire "/>
  </hyperlinks>
  <printOptions/>
  <pageMargins left="0.7875" right="0.39375" top="0.3902777777777778" bottom="0.45972222222222225" header="0.5118055555555556" footer="0.45972222222222225"/>
  <pageSetup firstPageNumber="2" useFirstPageNumber="1" fitToHeight="1" fitToWidth="1" horizontalDpi="300" verticalDpi="300" orientation="portrait" paperSize="9"/>
  <headerFooter alignWithMargins="0">
    <oddFooter>&amp;C&amp;F&amp;RPage &amp;P</oddFooter>
  </headerFooter>
  <legacyDrawing r:id="rId2"/>
</worksheet>
</file>

<file path=xl/worksheets/sheet4.xml><?xml version="1.0" encoding="utf-8"?>
<worksheet xmlns="http://schemas.openxmlformats.org/spreadsheetml/2006/main" xmlns:r="http://schemas.openxmlformats.org/officeDocument/2006/relationships">
  <sheetPr codeName="Feuil8">
    <pageSetUpPr fitToPage="1"/>
  </sheetPr>
  <dimension ref="A1:R79"/>
  <sheetViews>
    <sheetView showGridLines="0" workbookViewId="0" topLeftCell="A1">
      <selection activeCell="E7" sqref="E7"/>
    </sheetView>
  </sheetViews>
  <sheetFormatPr defaultColWidth="11.421875" defaultRowHeight="12.75"/>
  <cols>
    <col min="1" max="1" width="6.140625" style="117" customWidth="1"/>
    <col min="2" max="2" width="39.7109375" style="117" customWidth="1"/>
    <col min="3" max="3" width="18.140625" style="117" customWidth="1"/>
    <col min="4" max="4" width="16.140625" style="117" customWidth="1"/>
    <col min="5" max="16" width="16.7109375" style="117" customWidth="1"/>
    <col min="17" max="17" width="15.140625" style="117" customWidth="1"/>
    <col min="18" max="18" width="14.7109375" style="117" customWidth="1"/>
    <col min="19" max="19" width="11.421875" style="118" customWidth="1"/>
    <col min="20" max="16384" width="11.421875" style="1" customWidth="1"/>
  </cols>
  <sheetData>
    <row r="1" ht="15">
      <c r="I1" s="117" t="s">
        <v>99</v>
      </c>
    </row>
    <row r="3" spans="1:17" ht="15">
      <c r="A3" s="119"/>
      <c r="B3" s="119"/>
      <c r="C3" s="120" t="s">
        <v>100</v>
      </c>
      <c r="D3" s="121" t="s">
        <v>101</v>
      </c>
      <c r="E3" s="122" t="s">
        <v>102</v>
      </c>
      <c r="F3" s="123" t="s">
        <v>103</v>
      </c>
      <c r="G3" s="121" t="s">
        <v>104</v>
      </c>
      <c r="H3" s="124" t="s">
        <v>105</v>
      </c>
      <c r="I3" s="124" t="s">
        <v>106</v>
      </c>
      <c r="J3" s="124" t="s">
        <v>107</v>
      </c>
      <c r="K3" s="124" t="s">
        <v>108</v>
      </c>
      <c r="L3" s="124" t="s">
        <v>109</v>
      </c>
      <c r="M3" s="124" t="s">
        <v>110</v>
      </c>
      <c r="N3" s="124" t="s">
        <v>111</v>
      </c>
      <c r="O3" s="124" t="s">
        <v>112</v>
      </c>
      <c r="P3" s="124" t="s">
        <v>113</v>
      </c>
      <c r="Q3" s="125" t="s">
        <v>114</v>
      </c>
    </row>
    <row r="4" spans="1:17" ht="15" customHeight="1">
      <c r="A4" s="126" t="s">
        <v>115</v>
      </c>
      <c r="B4" s="126"/>
      <c r="C4" s="127"/>
      <c r="D4" s="128"/>
      <c r="E4" s="129"/>
      <c r="F4" s="130"/>
      <c r="G4" s="129"/>
      <c r="H4" s="130"/>
      <c r="I4" s="129"/>
      <c r="J4" s="130"/>
      <c r="K4" s="129"/>
      <c r="L4" s="130"/>
      <c r="M4" s="129"/>
      <c r="N4" s="130"/>
      <c r="O4" s="129"/>
      <c r="P4" s="130"/>
      <c r="Q4" s="131"/>
    </row>
    <row r="5" spans="1:17" ht="15" customHeight="1">
      <c r="A5" s="132" t="s">
        <v>116</v>
      </c>
      <c r="B5" s="132"/>
      <c r="C5" s="133"/>
      <c r="D5" s="128"/>
      <c r="E5" s="134">
        <f>'Données historiques_ constantes'!D23</f>
        <v>0</v>
      </c>
      <c r="F5" s="130"/>
      <c r="G5" s="129"/>
      <c r="H5" s="130"/>
      <c r="I5" s="129"/>
      <c r="J5" s="130"/>
      <c r="K5" s="129"/>
      <c r="L5" s="130"/>
      <c r="M5" s="129"/>
      <c r="N5" s="130"/>
      <c r="O5" s="129"/>
      <c r="P5" s="130"/>
      <c r="Q5" s="131"/>
    </row>
    <row r="6" spans="1:17" ht="15">
      <c r="A6" s="135" t="s">
        <v>117</v>
      </c>
      <c r="B6" s="135"/>
      <c r="C6" s="136"/>
      <c r="D6" s="137"/>
      <c r="E6" s="129"/>
      <c r="F6" s="130"/>
      <c r="G6" s="129"/>
      <c r="H6" s="130"/>
      <c r="I6" s="129"/>
      <c r="J6" s="130"/>
      <c r="K6" s="129"/>
      <c r="L6" s="130"/>
      <c r="M6" s="129"/>
      <c r="N6" s="130"/>
      <c r="O6" s="129"/>
      <c r="P6" s="130"/>
      <c r="Q6" s="131"/>
    </row>
    <row r="7" spans="1:17" ht="15">
      <c r="A7" s="138" t="s">
        <v>118</v>
      </c>
      <c r="B7" s="138"/>
      <c r="C7" s="139">
        <f>'Plan de financement'!B28</f>
        <v>0</v>
      </c>
      <c r="D7" s="140">
        <f>C7-SUM(E7:P7)</f>
        <v>0</v>
      </c>
      <c r="E7" s="141"/>
      <c r="F7" s="142"/>
      <c r="G7" s="141"/>
      <c r="H7" s="142"/>
      <c r="I7" s="141"/>
      <c r="J7" s="142"/>
      <c r="K7" s="141"/>
      <c r="L7" s="142"/>
      <c r="M7" s="141"/>
      <c r="N7" s="142"/>
      <c r="O7" s="141"/>
      <c r="P7" s="142"/>
      <c r="Q7" s="131">
        <f aca="true" t="shared" si="0" ref="Q7:Q62">SUM(E7:P7)</f>
        <v>0</v>
      </c>
    </row>
    <row r="8" spans="1:17" ht="15">
      <c r="A8" s="138" t="s">
        <v>119</v>
      </c>
      <c r="B8" s="138"/>
      <c r="C8" s="139">
        <f>'Plan de financement'!B29</f>
        <v>0</v>
      </c>
      <c r="D8" s="140">
        <f aca="true" t="shared" si="1" ref="D8:D30">C8-SUM(E8:P8)</f>
        <v>0</v>
      </c>
      <c r="E8" s="141"/>
      <c r="F8" s="142"/>
      <c r="G8" s="141"/>
      <c r="H8" s="142"/>
      <c r="I8" s="141"/>
      <c r="J8" s="142"/>
      <c r="K8" s="141"/>
      <c r="L8" s="142"/>
      <c r="M8" s="141"/>
      <c r="N8" s="142"/>
      <c r="O8" s="141"/>
      <c r="P8" s="142"/>
      <c r="Q8" s="131">
        <f t="shared" si="0"/>
        <v>0</v>
      </c>
    </row>
    <row r="9" spans="1:17" ht="15">
      <c r="A9" s="138" t="s">
        <v>120</v>
      </c>
      <c r="B9" s="138"/>
      <c r="C9" s="139">
        <f>'Plan de financement'!B30</f>
        <v>0</v>
      </c>
      <c r="D9" s="140">
        <f t="shared" si="1"/>
        <v>0</v>
      </c>
      <c r="E9" s="141"/>
      <c r="F9" s="142"/>
      <c r="G9" s="141"/>
      <c r="H9" s="142"/>
      <c r="I9" s="141"/>
      <c r="J9" s="142"/>
      <c r="K9" s="141"/>
      <c r="L9" s="142"/>
      <c r="M9" s="141"/>
      <c r="N9" s="142"/>
      <c r="O9" s="141"/>
      <c r="P9" s="142"/>
      <c r="Q9" s="131">
        <f t="shared" si="0"/>
        <v>0</v>
      </c>
    </row>
    <row r="10" spans="1:17" ht="15">
      <c r="A10" s="138" t="s">
        <v>30</v>
      </c>
      <c r="B10" s="138"/>
      <c r="C10" s="139">
        <f>'Plan de financement'!B34</f>
        <v>0</v>
      </c>
      <c r="D10" s="140">
        <f t="shared" si="1"/>
        <v>0</v>
      </c>
      <c r="E10" s="141"/>
      <c r="F10" s="142"/>
      <c r="G10" s="141"/>
      <c r="H10" s="142"/>
      <c r="I10" s="141"/>
      <c r="J10" s="142"/>
      <c r="K10" s="141"/>
      <c r="L10" s="142"/>
      <c r="M10" s="141"/>
      <c r="N10" s="142"/>
      <c r="O10" s="141"/>
      <c r="P10" s="142"/>
      <c r="Q10" s="131">
        <f>SUM(F10:P10)</f>
        <v>0</v>
      </c>
    </row>
    <row r="11" spans="1:17" ht="15">
      <c r="A11" s="138" t="s">
        <v>31</v>
      </c>
      <c r="B11" s="138"/>
      <c r="C11" s="139">
        <f>'Plan de financement'!B35</f>
        <v>0</v>
      </c>
      <c r="D11" s="140">
        <f t="shared" si="1"/>
        <v>0</v>
      </c>
      <c r="E11" s="141"/>
      <c r="F11" s="142"/>
      <c r="G11" s="141"/>
      <c r="H11" s="142"/>
      <c r="I11" s="141"/>
      <c r="J11" s="142"/>
      <c r="K11" s="141"/>
      <c r="L11" s="142"/>
      <c r="M11" s="141"/>
      <c r="N11" s="142"/>
      <c r="O11" s="141"/>
      <c r="P11" s="142"/>
      <c r="Q11" s="131">
        <f>SUM(F11:P11)</f>
        <v>0</v>
      </c>
    </row>
    <row r="12" spans="1:17" ht="15">
      <c r="A12" s="138" t="s">
        <v>32</v>
      </c>
      <c r="B12" s="138"/>
      <c r="C12" s="139">
        <f>'Plan de financement'!B36</f>
        <v>0</v>
      </c>
      <c r="D12" s="140">
        <f t="shared" si="1"/>
        <v>0</v>
      </c>
      <c r="E12" s="141"/>
      <c r="F12" s="142"/>
      <c r="G12" s="141"/>
      <c r="H12" s="142"/>
      <c r="I12" s="141"/>
      <c r="J12" s="142"/>
      <c r="K12" s="141"/>
      <c r="L12" s="142"/>
      <c r="M12" s="141"/>
      <c r="N12" s="142"/>
      <c r="O12" s="141"/>
      <c r="P12" s="142"/>
      <c r="Q12" s="131">
        <f>SUM(F12:P12)</f>
        <v>0</v>
      </c>
    </row>
    <row r="13" spans="1:17" ht="15">
      <c r="A13" s="138" t="s">
        <v>33</v>
      </c>
      <c r="B13" s="138"/>
      <c r="C13" s="139">
        <f>'Plan de financement'!B37</f>
        <v>0</v>
      </c>
      <c r="D13" s="140">
        <f t="shared" si="1"/>
        <v>0</v>
      </c>
      <c r="E13" s="141"/>
      <c r="F13" s="142"/>
      <c r="G13" s="141"/>
      <c r="H13" s="142"/>
      <c r="I13" s="141"/>
      <c r="J13" s="142"/>
      <c r="K13" s="141"/>
      <c r="L13" s="142"/>
      <c r="M13" s="141"/>
      <c r="N13" s="142"/>
      <c r="O13" s="141"/>
      <c r="P13" s="142"/>
      <c r="Q13" s="131">
        <f>SUM(F13:P13)</f>
        <v>0</v>
      </c>
    </row>
    <row r="14" spans="1:17" ht="15.75">
      <c r="A14" s="138" t="s">
        <v>34</v>
      </c>
      <c r="B14" s="138"/>
      <c r="C14" s="139">
        <f>'Plan de financement'!B38</f>
        <v>0</v>
      </c>
      <c r="D14" s="140">
        <f t="shared" si="1"/>
        <v>0</v>
      </c>
      <c r="E14" s="141"/>
      <c r="F14" s="142"/>
      <c r="G14" s="141"/>
      <c r="H14" s="142"/>
      <c r="I14" s="141"/>
      <c r="J14" s="142"/>
      <c r="K14" s="141"/>
      <c r="L14" s="142"/>
      <c r="M14" s="141"/>
      <c r="N14" s="142"/>
      <c r="O14" s="141"/>
      <c r="P14" s="142"/>
      <c r="Q14" s="131">
        <f t="shared" si="0"/>
        <v>0</v>
      </c>
    </row>
    <row r="15" spans="1:17" ht="15.75">
      <c r="A15" s="138"/>
      <c r="B15" s="138"/>
      <c r="C15" s="139">
        <f>'Plan de financement'!B39</f>
        <v>0</v>
      </c>
      <c r="D15" s="140">
        <f t="shared" si="1"/>
        <v>0</v>
      </c>
      <c r="E15" s="141"/>
      <c r="F15" s="142"/>
      <c r="G15" s="141"/>
      <c r="H15" s="142"/>
      <c r="I15" s="141"/>
      <c r="J15" s="142"/>
      <c r="K15" s="141"/>
      <c r="L15" s="142"/>
      <c r="M15" s="141"/>
      <c r="N15" s="142"/>
      <c r="O15" s="141"/>
      <c r="P15" s="142"/>
      <c r="Q15" s="131">
        <f t="shared" si="0"/>
        <v>0</v>
      </c>
    </row>
    <row r="16" spans="1:17" ht="15.75">
      <c r="A16" s="138"/>
      <c r="B16" s="138"/>
      <c r="C16" s="139">
        <f>'Plan de financement'!B42</f>
        <v>0</v>
      </c>
      <c r="D16" s="140">
        <f t="shared" si="1"/>
        <v>0</v>
      </c>
      <c r="E16" s="141"/>
      <c r="F16" s="142"/>
      <c r="G16" s="141"/>
      <c r="H16" s="142"/>
      <c r="I16" s="141"/>
      <c r="J16" s="142"/>
      <c r="K16" s="141"/>
      <c r="L16" s="142"/>
      <c r="M16" s="141"/>
      <c r="N16" s="142"/>
      <c r="O16" s="141"/>
      <c r="P16" s="142"/>
      <c r="Q16" s="131">
        <f t="shared" si="0"/>
        <v>0</v>
      </c>
    </row>
    <row r="17" spans="1:17" ht="15.75">
      <c r="A17" s="135" t="s">
        <v>121</v>
      </c>
      <c r="B17" s="135"/>
      <c r="C17" s="136"/>
      <c r="D17" s="140"/>
      <c r="E17" s="129"/>
      <c r="F17" s="130"/>
      <c r="G17" s="129"/>
      <c r="H17" s="130"/>
      <c r="I17" s="129"/>
      <c r="J17" s="130"/>
      <c r="K17" s="129"/>
      <c r="L17" s="130"/>
      <c r="M17" s="129"/>
      <c r="N17" s="130"/>
      <c r="O17" s="129"/>
      <c r="P17" s="130"/>
      <c r="Q17" s="131"/>
    </row>
    <row r="18" spans="1:17" ht="15.75">
      <c r="A18" s="143" t="str">
        <f>'Compte de résultat'!A3</f>
        <v>Chiffre d'affaires</v>
      </c>
      <c r="B18" s="143"/>
      <c r="C18" s="139">
        <v>0</v>
      </c>
      <c r="D18" s="140">
        <v>0</v>
      </c>
      <c r="E18" s="130">
        <f>'Chiffre d_affaires'!C80</f>
        <v>0</v>
      </c>
      <c r="F18" s="130">
        <f>'Chiffre d_affaires'!D80</f>
        <v>0</v>
      </c>
      <c r="G18" s="130">
        <f>'Chiffre d_affaires'!E80</f>
        <v>0</v>
      </c>
      <c r="H18" s="130">
        <f>'Chiffre d_affaires'!F80</f>
        <v>0</v>
      </c>
      <c r="I18" s="130">
        <f>'Chiffre d_affaires'!G80</f>
        <v>0</v>
      </c>
      <c r="J18" s="130">
        <f>'Chiffre d_affaires'!H80</f>
        <v>0</v>
      </c>
      <c r="K18" s="130">
        <f>'Chiffre d_affaires'!I80</f>
        <v>0</v>
      </c>
      <c r="L18" s="130">
        <f>'Chiffre d_affaires'!J80</f>
        <v>0</v>
      </c>
      <c r="M18" s="130">
        <f>'Chiffre d_affaires'!K80</f>
        <v>0</v>
      </c>
      <c r="N18" s="130">
        <f>'Chiffre d_affaires'!L80</f>
        <v>0</v>
      </c>
      <c r="O18" s="130">
        <f>'Chiffre d_affaires'!M80</f>
        <v>0</v>
      </c>
      <c r="P18" s="130">
        <f>'Chiffre d_affaires'!N80</f>
        <v>0</v>
      </c>
      <c r="Q18" s="131">
        <f aca="true" t="shared" si="2" ref="Q18:Q30">SUM(E18:P18)</f>
        <v>0</v>
      </c>
    </row>
    <row r="19" spans="1:17" ht="15.75">
      <c r="A19" s="143" t="s">
        <v>122</v>
      </c>
      <c r="B19" s="144"/>
      <c r="C19" s="139">
        <f>SUM('Données historiques_ constantes'!B27:B38)</f>
        <v>0</v>
      </c>
      <c r="D19" s="145">
        <f t="shared" si="1"/>
        <v>0</v>
      </c>
      <c r="E19" s="130">
        <f>'Données historiques_ constantes'!B27</f>
        <v>0</v>
      </c>
      <c r="F19" s="130">
        <f>'Données historiques_ constantes'!B28</f>
        <v>0</v>
      </c>
      <c r="G19" s="130">
        <f>'Données historiques_ constantes'!B29</f>
        <v>0</v>
      </c>
      <c r="H19" s="130">
        <f>'Données historiques_ constantes'!B30</f>
        <v>0</v>
      </c>
      <c r="I19" s="130">
        <f>'Données historiques_ constantes'!B31</f>
        <v>0</v>
      </c>
      <c r="J19" s="130">
        <f>'Données historiques_ constantes'!B32</f>
        <v>0</v>
      </c>
      <c r="K19" s="130">
        <f>'Données historiques_ constantes'!B33</f>
        <v>0</v>
      </c>
      <c r="L19" s="130">
        <f>'Données historiques_ constantes'!B34</f>
        <v>0</v>
      </c>
      <c r="M19" s="130">
        <f>'Données historiques_ constantes'!B35</f>
        <v>0</v>
      </c>
      <c r="N19" s="130">
        <f>'Données historiques_ constantes'!B36</f>
        <v>0</v>
      </c>
      <c r="O19" s="130">
        <f>'Données historiques_ constantes'!B37</f>
        <v>0</v>
      </c>
      <c r="P19" s="130">
        <f>'Données historiques_ constantes'!B38</f>
        <v>0</v>
      </c>
      <c r="Q19" s="131">
        <f t="shared" si="2"/>
        <v>0</v>
      </c>
    </row>
    <row r="20" spans="1:17" ht="15.75">
      <c r="A20" s="143" t="s">
        <v>123</v>
      </c>
      <c r="B20" s="143"/>
      <c r="C20" s="139">
        <f>'Compte de résultat'!B15</f>
        <v>0</v>
      </c>
      <c r="D20" s="140">
        <f t="shared" si="1"/>
        <v>0</v>
      </c>
      <c r="E20" s="129"/>
      <c r="F20" s="130"/>
      <c r="G20" s="129"/>
      <c r="H20" s="130"/>
      <c r="I20" s="129"/>
      <c r="J20" s="130"/>
      <c r="K20" s="129"/>
      <c r="L20" s="130"/>
      <c r="M20" s="129"/>
      <c r="N20" s="130"/>
      <c r="O20" s="129"/>
      <c r="P20" s="130"/>
      <c r="Q20" s="131">
        <f t="shared" si="2"/>
        <v>0</v>
      </c>
    </row>
    <row r="21" spans="1:17" ht="15.75">
      <c r="A21" s="143" t="s">
        <v>47</v>
      </c>
      <c r="B21" s="144"/>
      <c r="C21" s="139">
        <f>'Compte de résultat'!B9</f>
        <v>0</v>
      </c>
      <c r="D21" s="140">
        <f t="shared" si="1"/>
        <v>0</v>
      </c>
      <c r="E21" s="130">
        <f>$C$21/12</f>
        <v>0</v>
      </c>
      <c r="F21" s="130">
        <f aca="true" t="shared" si="3" ref="F21:P21">$C$21/12</f>
        <v>0</v>
      </c>
      <c r="G21" s="130">
        <f t="shared" si="3"/>
        <v>0</v>
      </c>
      <c r="H21" s="130">
        <f t="shared" si="3"/>
        <v>0</v>
      </c>
      <c r="I21" s="130">
        <f t="shared" si="3"/>
        <v>0</v>
      </c>
      <c r="J21" s="130">
        <f t="shared" si="3"/>
        <v>0</v>
      </c>
      <c r="K21" s="130">
        <f t="shared" si="3"/>
        <v>0</v>
      </c>
      <c r="L21" s="130">
        <f t="shared" si="3"/>
        <v>0</v>
      </c>
      <c r="M21" s="130">
        <f t="shared" si="3"/>
        <v>0</v>
      </c>
      <c r="N21" s="130">
        <f t="shared" si="3"/>
        <v>0</v>
      </c>
      <c r="O21" s="130">
        <f t="shared" si="3"/>
        <v>0</v>
      </c>
      <c r="P21" s="130">
        <f t="shared" si="3"/>
        <v>0</v>
      </c>
      <c r="Q21" s="131">
        <f t="shared" si="2"/>
        <v>0</v>
      </c>
    </row>
    <row r="22" spans="1:17" ht="15">
      <c r="A22" s="143" t="str">
        <f>'Compte de résultat'!A19</f>
        <v>Fonds européens</v>
      </c>
      <c r="B22" s="144"/>
      <c r="C22" s="139">
        <f>'Compte de résultat'!B19</f>
        <v>0</v>
      </c>
      <c r="D22" s="140">
        <f t="shared" si="1"/>
        <v>0</v>
      </c>
      <c r="E22" s="141"/>
      <c r="F22" s="142"/>
      <c r="G22" s="141"/>
      <c r="H22" s="142"/>
      <c r="I22" s="141"/>
      <c r="J22" s="142"/>
      <c r="K22" s="141"/>
      <c r="L22" s="142"/>
      <c r="M22" s="141"/>
      <c r="N22" s="142"/>
      <c r="O22" s="141"/>
      <c r="P22" s="142"/>
      <c r="Q22" s="131">
        <f t="shared" si="2"/>
        <v>0</v>
      </c>
    </row>
    <row r="23" spans="1:17" ht="15">
      <c r="A23" s="143" t="str">
        <f>'Compte de résultat'!A20</f>
        <v>Etat</v>
      </c>
      <c r="B23" s="144"/>
      <c r="C23" s="139">
        <f>'Compte de résultat'!B20</f>
        <v>0</v>
      </c>
      <c r="D23" s="140">
        <f t="shared" si="1"/>
        <v>0</v>
      </c>
      <c r="E23" s="141"/>
      <c r="F23" s="142"/>
      <c r="G23" s="141"/>
      <c r="H23" s="142"/>
      <c r="I23" s="141"/>
      <c r="J23" s="142"/>
      <c r="K23" s="141"/>
      <c r="L23" s="142"/>
      <c r="M23" s="141"/>
      <c r="N23" s="142"/>
      <c r="O23" s="141"/>
      <c r="P23" s="142"/>
      <c r="Q23" s="131">
        <f t="shared" si="2"/>
        <v>0</v>
      </c>
    </row>
    <row r="24" spans="1:17" ht="15">
      <c r="A24" s="143" t="str">
        <f>'Compte de résultat'!A21</f>
        <v>Conseil Régional</v>
      </c>
      <c r="B24" s="144"/>
      <c r="C24" s="139">
        <f>'Compte de résultat'!B21</f>
        <v>0</v>
      </c>
      <c r="D24" s="140">
        <f t="shared" si="1"/>
        <v>0</v>
      </c>
      <c r="E24" s="141"/>
      <c r="F24" s="142"/>
      <c r="G24" s="141"/>
      <c r="H24" s="142"/>
      <c r="I24" s="141"/>
      <c r="J24" s="142"/>
      <c r="K24" s="141"/>
      <c r="L24" s="142"/>
      <c r="M24" s="141"/>
      <c r="N24" s="142"/>
      <c r="O24" s="141"/>
      <c r="P24" s="142"/>
      <c r="Q24" s="131">
        <f t="shared" si="2"/>
        <v>0</v>
      </c>
    </row>
    <row r="25" spans="1:17" ht="15">
      <c r="A25" s="143" t="str">
        <f>'Compte de résultat'!A22</f>
        <v>Conseil Général</v>
      </c>
      <c r="B25" s="144"/>
      <c r="C25" s="139">
        <f>'Compte de résultat'!B22</f>
        <v>0</v>
      </c>
      <c r="D25" s="140">
        <f t="shared" si="1"/>
        <v>0</v>
      </c>
      <c r="E25" s="141"/>
      <c r="F25" s="142"/>
      <c r="G25" s="141"/>
      <c r="H25" s="142"/>
      <c r="I25" s="141"/>
      <c r="J25" s="142"/>
      <c r="K25" s="141"/>
      <c r="L25" s="142"/>
      <c r="M25" s="141"/>
      <c r="N25" s="142"/>
      <c r="O25" s="141"/>
      <c r="P25" s="142"/>
      <c r="Q25" s="131">
        <f t="shared" si="2"/>
        <v>0</v>
      </c>
    </row>
    <row r="26" spans="1:17" ht="15">
      <c r="A26" s="143" t="str">
        <f>'Compte de résultat'!A23</f>
        <v>Collectivités et intercommunalités</v>
      </c>
      <c r="B26" s="144"/>
      <c r="C26" s="139">
        <f>'Compte de résultat'!B23</f>
        <v>0</v>
      </c>
      <c r="D26" s="140">
        <f t="shared" si="1"/>
        <v>0</v>
      </c>
      <c r="E26" s="141"/>
      <c r="F26" s="142"/>
      <c r="G26" s="141"/>
      <c r="H26" s="142"/>
      <c r="I26" s="141"/>
      <c r="J26" s="142"/>
      <c r="K26" s="141"/>
      <c r="L26" s="142"/>
      <c r="M26" s="141"/>
      <c r="N26" s="142"/>
      <c r="O26" s="141"/>
      <c r="P26" s="142"/>
      <c r="Q26" s="131">
        <f t="shared" si="2"/>
        <v>0</v>
      </c>
    </row>
    <row r="27" spans="1:17" ht="15">
      <c r="A27" s="143" t="str">
        <f>'Compte de résultat'!A24</f>
        <v>Fondations et Fondations d'entreprise</v>
      </c>
      <c r="B27" s="144"/>
      <c r="C27" s="139">
        <f>'Compte de résultat'!B24</f>
        <v>0</v>
      </c>
      <c r="D27" s="140">
        <f t="shared" si="1"/>
        <v>0</v>
      </c>
      <c r="E27" s="141"/>
      <c r="F27" s="142"/>
      <c r="G27" s="141"/>
      <c r="H27" s="142"/>
      <c r="I27" s="141"/>
      <c r="J27" s="142"/>
      <c r="K27" s="141"/>
      <c r="L27" s="142"/>
      <c r="M27" s="141"/>
      <c r="N27" s="142"/>
      <c r="O27" s="141"/>
      <c r="P27" s="142"/>
      <c r="Q27" s="131">
        <f t="shared" si="2"/>
        <v>0</v>
      </c>
    </row>
    <row r="28" spans="1:17" ht="15">
      <c r="A28" s="143" t="s">
        <v>124</v>
      </c>
      <c r="B28" s="144"/>
      <c r="C28" s="139">
        <f>SUM('Données historiques_ constantes'!C27:C38)</f>
        <v>0</v>
      </c>
      <c r="D28" s="140">
        <f t="shared" si="1"/>
        <v>0</v>
      </c>
      <c r="E28" s="129">
        <f>'Données historiques_ constantes'!C27</f>
        <v>0</v>
      </c>
      <c r="F28" s="130">
        <f>'Données historiques_ constantes'!C28</f>
        <v>0</v>
      </c>
      <c r="G28" s="129">
        <f>'Données historiques_ constantes'!C29</f>
        <v>0</v>
      </c>
      <c r="H28" s="130">
        <f>'Données historiques_ constantes'!C30</f>
        <v>0</v>
      </c>
      <c r="I28" s="129">
        <f>'Données historiques_ constantes'!C31</f>
        <v>0</v>
      </c>
      <c r="J28" s="130">
        <f>'Données historiques_ constantes'!C32</f>
        <v>0</v>
      </c>
      <c r="K28" s="129">
        <f>'Données historiques_ constantes'!C33</f>
        <v>0</v>
      </c>
      <c r="L28" s="130">
        <f>'Données historiques_ constantes'!C34</f>
        <v>0</v>
      </c>
      <c r="M28" s="129">
        <f>'Données historiques_ constantes'!C35</f>
        <v>0</v>
      </c>
      <c r="N28" s="130">
        <f>'Données historiques_ constantes'!C36</f>
        <v>0</v>
      </c>
      <c r="O28" s="129">
        <f>'Données historiques_ constantes'!C37</f>
        <v>0</v>
      </c>
      <c r="P28" s="130">
        <f>'Données historiques_ constantes'!C38</f>
        <v>0</v>
      </c>
      <c r="Q28" s="131">
        <f>SUM(E28:P28)</f>
        <v>0</v>
      </c>
    </row>
    <row r="29" spans="1:17" ht="15.75">
      <c r="A29" s="143" t="str">
        <f>'Compte de résultat'!A25</f>
        <v>Adhésions</v>
      </c>
      <c r="B29" s="144"/>
      <c r="C29" s="139">
        <f>'Compte de résultat'!B25</f>
        <v>0</v>
      </c>
      <c r="D29" s="140">
        <f t="shared" si="1"/>
        <v>0</v>
      </c>
      <c r="E29" s="141"/>
      <c r="F29" s="142"/>
      <c r="G29" s="141"/>
      <c r="H29" s="142"/>
      <c r="I29" s="141"/>
      <c r="J29" s="142"/>
      <c r="K29" s="141"/>
      <c r="L29" s="142"/>
      <c r="M29" s="141"/>
      <c r="N29" s="142"/>
      <c r="O29" s="141"/>
      <c r="P29" s="142"/>
      <c r="Q29" s="131">
        <f t="shared" si="2"/>
        <v>0</v>
      </c>
    </row>
    <row r="30" spans="1:18" ht="15.75">
      <c r="A30" s="146" t="s">
        <v>56</v>
      </c>
      <c r="B30" s="146"/>
      <c r="C30" s="139">
        <f>'Compte de résultat'!B26</f>
        <v>0</v>
      </c>
      <c r="D30" s="140">
        <f t="shared" si="1"/>
        <v>0</v>
      </c>
      <c r="E30" s="141"/>
      <c r="F30" s="142"/>
      <c r="G30" s="141"/>
      <c r="H30" s="142"/>
      <c r="I30" s="141"/>
      <c r="J30" s="142"/>
      <c r="K30" s="141"/>
      <c r="L30" s="142"/>
      <c r="M30" s="141"/>
      <c r="N30" s="142"/>
      <c r="O30" s="141"/>
      <c r="P30" s="142"/>
      <c r="Q30" s="131">
        <f t="shared" si="2"/>
        <v>0</v>
      </c>
      <c r="R30" s="147"/>
    </row>
    <row r="31" spans="1:18" ht="15" customHeight="1">
      <c r="A31" s="148" t="s">
        <v>125</v>
      </c>
      <c r="B31" s="148"/>
      <c r="C31" s="149">
        <f>SUM(C7:C30)</f>
        <v>0</v>
      </c>
      <c r="D31" s="149">
        <f>SUM(D7:D30)</f>
        <v>0</v>
      </c>
      <c r="E31" s="150">
        <f>SUM(E5:E30)</f>
        <v>0</v>
      </c>
      <c r="F31" s="151">
        <f>SUM(F7:F30)</f>
        <v>0</v>
      </c>
      <c r="G31" s="151">
        <f>SUM(G7:G30)</f>
        <v>0</v>
      </c>
      <c r="H31" s="151">
        <f aca="true" t="shared" si="4" ref="H31:P31">SUM(H7:H30)</f>
        <v>0</v>
      </c>
      <c r="I31" s="151">
        <f t="shared" si="4"/>
        <v>0</v>
      </c>
      <c r="J31" s="151">
        <f t="shared" si="4"/>
        <v>0</v>
      </c>
      <c r="K31" s="151">
        <f t="shared" si="4"/>
        <v>0</v>
      </c>
      <c r="L31" s="151">
        <f t="shared" si="4"/>
        <v>0</v>
      </c>
      <c r="M31" s="151">
        <f t="shared" si="4"/>
        <v>0</v>
      </c>
      <c r="N31" s="151">
        <f t="shared" si="4"/>
        <v>0</v>
      </c>
      <c r="O31" s="151">
        <f t="shared" si="4"/>
        <v>0</v>
      </c>
      <c r="P31" s="152">
        <f t="shared" si="4"/>
        <v>0</v>
      </c>
      <c r="Q31" s="153">
        <f>SUM(Q4:Q30)</f>
        <v>0</v>
      </c>
      <c r="R31" s="147"/>
    </row>
    <row r="32" spans="1:17" ht="15" customHeight="1">
      <c r="A32" s="154" t="s">
        <v>126</v>
      </c>
      <c r="B32" s="154"/>
      <c r="C32" s="155"/>
      <c r="D32" s="156"/>
      <c r="E32" s="157"/>
      <c r="F32" s="157"/>
      <c r="G32" s="157"/>
      <c r="H32" s="157"/>
      <c r="I32" s="157"/>
      <c r="J32" s="157"/>
      <c r="K32" s="157"/>
      <c r="L32" s="157"/>
      <c r="M32" s="157"/>
      <c r="N32" s="157"/>
      <c r="O32" s="157"/>
      <c r="P32" s="158"/>
      <c r="Q32" s="159"/>
    </row>
    <row r="33" spans="1:17" ht="15.75">
      <c r="A33" s="160" t="s">
        <v>117</v>
      </c>
      <c r="B33" s="160"/>
      <c r="C33" s="161"/>
      <c r="D33" s="162"/>
      <c r="E33" s="163"/>
      <c r="F33" s="163"/>
      <c r="G33" s="163"/>
      <c r="H33" s="163"/>
      <c r="I33" s="163"/>
      <c r="J33" s="163"/>
      <c r="K33" s="163"/>
      <c r="L33" s="163"/>
      <c r="M33" s="163"/>
      <c r="N33" s="163"/>
      <c r="O33" s="163"/>
      <c r="P33" s="164"/>
      <c r="Q33" s="159"/>
    </row>
    <row r="34" spans="1:17" ht="15.75">
      <c r="A34" s="165" t="s">
        <v>127</v>
      </c>
      <c r="B34" s="165"/>
      <c r="C34" s="166">
        <f>SUM('Immo_ dotations_ emprunts'!R6:R8)</f>
        <v>0</v>
      </c>
      <c r="D34" s="167">
        <f aca="true" t="shared" si="5" ref="D34:D62">C34-SUM(E34:P34)</f>
        <v>0</v>
      </c>
      <c r="E34" s="168">
        <f>C34</f>
        <v>0</v>
      </c>
      <c r="F34" s="168"/>
      <c r="G34" s="168"/>
      <c r="H34" s="168"/>
      <c r="I34" s="168"/>
      <c r="J34" s="168"/>
      <c r="K34" s="168"/>
      <c r="L34" s="168"/>
      <c r="M34" s="168"/>
      <c r="N34" s="168"/>
      <c r="O34" s="168"/>
      <c r="P34" s="168"/>
      <c r="Q34" s="159">
        <f t="shared" si="0"/>
        <v>0</v>
      </c>
    </row>
    <row r="35" spans="1:17" ht="15.75">
      <c r="A35" s="165" t="s">
        <v>128</v>
      </c>
      <c r="B35" s="165"/>
      <c r="C35" s="139">
        <f>SUM('Immo_ dotations_ emprunts'!R9:R13)</f>
        <v>0</v>
      </c>
      <c r="D35" s="167">
        <f t="shared" si="5"/>
        <v>0</v>
      </c>
      <c r="E35" s="168">
        <f>C35</f>
        <v>0</v>
      </c>
      <c r="F35" s="163"/>
      <c r="G35" s="163"/>
      <c r="H35" s="163"/>
      <c r="I35" s="163"/>
      <c r="J35" s="163"/>
      <c r="K35" s="163"/>
      <c r="L35" s="163"/>
      <c r="M35" s="163"/>
      <c r="N35" s="163"/>
      <c r="O35" s="163"/>
      <c r="P35" s="164"/>
      <c r="Q35" s="159">
        <f t="shared" si="0"/>
        <v>0</v>
      </c>
    </row>
    <row r="36" spans="1:17" ht="15.75">
      <c r="A36" s="165" t="s">
        <v>129</v>
      </c>
      <c r="B36" s="165"/>
      <c r="C36" s="139">
        <f>SUM('Immo_ dotations_ emprunts'!R14:R15)</f>
        <v>0</v>
      </c>
      <c r="D36" s="167">
        <f t="shared" si="5"/>
        <v>0</v>
      </c>
      <c r="E36" s="168">
        <f>C36</f>
        <v>0</v>
      </c>
      <c r="F36" s="163"/>
      <c r="G36" s="163"/>
      <c r="H36" s="163"/>
      <c r="I36" s="163"/>
      <c r="J36" s="163"/>
      <c r="K36" s="163"/>
      <c r="L36" s="163"/>
      <c r="M36" s="163"/>
      <c r="N36" s="163"/>
      <c r="O36" s="163"/>
      <c r="P36" s="164"/>
      <c r="Q36" s="159">
        <f t="shared" si="0"/>
        <v>0</v>
      </c>
    </row>
    <row r="37" spans="1:17" ht="15.75">
      <c r="A37" s="135" t="s">
        <v>121</v>
      </c>
      <c r="B37" s="135"/>
      <c r="C37" s="136"/>
      <c r="D37" s="167">
        <f t="shared" si="5"/>
        <v>0</v>
      </c>
      <c r="E37" s="163"/>
      <c r="F37" s="163"/>
      <c r="G37" s="163"/>
      <c r="H37" s="163"/>
      <c r="I37" s="163"/>
      <c r="J37" s="163"/>
      <c r="K37" s="163"/>
      <c r="L37" s="163"/>
      <c r="M37" s="163"/>
      <c r="N37" s="163"/>
      <c r="O37" s="163"/>
      <c r="P37" s="164"/>
      <c r="Q37" s="169">
        <f t="shared" si="0"/>
        <v>0</v>
      </c>
    </row>
    <row r="38" spans="1:17" ht="15.75">
      <c r="A38" s="138" t="s">
        <v>58</v>
      </c>
      <c r="B38" s="138"/>
      <c r="C38" s="170">
        <f>'Chiffre d_affaires'!L6+'Chiffre d_affaires'!L16+'Chiffre d_affaires'!L26+'Chiffre d_affaires'!L36</f>
        <v>0</v>
      </c>
      <c r="D38" s="167">
        <f t="shared" si="5"/>
        <v>0</v>
      </c>
      <c r="E38" s="168" t="e">
        <f aca="true" t="shared" si="6" ref="E38:P38">E18/$C$18*$C$38</f>
        <v>#VALUE!</v>
      </c>
      <c r="F38" s="168" t="e">
        <f t="shared" si="6"/>
        <v>#VALUE!</v>
      </c>
      <c r="G38" s="168" t="e">
        <f t="shared" si="6"/>
        <v>#VALUE!</v>
      </c>
      <c r="H38" s="168" t="e">
        <f t="shared" si="6"/>
        <v>#VALUE!</v>
      </c>
      <c r="I38" s="168" t="e">
        <f t="shared" si="6"/>
        <v>#VALUE!</v>
      </c>
      <c r="J38" s="168" t="e">
        <f t="shared" si="6"/>
        <v>#VALUE!</v>
      </c>
      <c r="K38" s="168" t="e">
        <f t="shared" si="6"/>
        <v>#VALUE!</v>
      </c>
      <c r="L38" s="168" t="e">
        <f t="shared" si="6"/>
        <v>#VALUE!</v>
      </c>
      <c r="M38" s="168" t="e">
        <f t="shared" si="6"/>
        <v>#VALUE!</v>
      </c>
      <c r="N38" s="168" t="e">
        <f t="shared" si="6"/>
        <v>#VALUE!</v>
      </c>
      <c r="O38" s="168" t="e">
        <f t="shared" si="6"/>
        <v>#VALUE!</v>
      </c>
      <c r="P38" s="168" t="e">
        <f t="shared" si="6"/>
        <v>#VALUE!</v>
      </c>
      <c r="Q38" s="159">
        <f t="shared" si="0"/>
        <v>0</v>
      </c>
    </row>
    <row r="39" spans="1:17" ht="15">
      <c r="A39" s="138" t="s">
        <v>130</v>
      </c>
      <c r="B39" s="143"/>
      <c r="C39" s="170">
        <f>SUM('Données historiques_ constantes'!D27:D38)</f>
        <v>0</v>
      </c>
      <c r="D39" s="167">
        <f t="shared" si="5"/>
        <v>0</v>
      </c>
      <c r="E39" s="168">
        <f>'Données historiques_ constantes'!D27</f>
        <v>0</v>
      </c>
      <c r="F39" s="168">
        <f>'Données historiques_ constantes'!D28</f>
        <v>0</v>
      </c>
      <c r="G39" s="168">
        <f>'Données historiques_ constantes'!D29</f>
        <v>0</v>
      </c>
      <c r="H39" s="168">
        <f>'Données historiques_ constantes'!D30</f>
        <v>0</v>
      </c>
      <c r="I39" s="168">
        <f>'Données historiques_ constantes'!D31</f>
        <v>0</v>
      </c>
      <c r="J39" s="168">
        <f>'Données historiques_ constantes'!D32</f>
        <v>0</v>
      </c>
      <c r="K39" s="168">
        <f>'Données historiques_ constantes'!D33</f>
        <v>0</v>
      </c>
      <c r="L39" s="168">
        <f>'Données historiques_ constantes'!D34</f>
        <v>0</v>
      </c>
      <c r="M39" s="168">
        <f>'Données historiques_ constantes'!D35</f>
        <v>0</v>
      </c>
      <c r="N39" s="168">
        <f>'Données historiques_ constantes'!D36</f>
        <v>0</v>
      </c>
      <c r="O39" s="168">
        <f>'Données historiques_ constantes'!D37</f>
        <v>0</v>
      </c>
      <c r="P39" s="168">
        <f>'Données historiques_ constantes'!D38</f>
        <v>0</v>
      </c>
      <c r="Q39" s="159">
        <f t="shared" si="0"/>
        <v>0</v>
      </c>
    </row>
    <row r="40" spans="1:17" ht="15">
      <c r="A40" s="138" t="str">
        <f>'Compte de résultat'!A36</f>
        <v>Loyers </v>
      </c>
      <c r="B40" s="138"/>
      <c r="C40" s="170">
        <f>'Compte de résultat'!B36*1.196</f>
        <v>0</v>
      </c>
      <c r="D40" s="167">
        <f t="shared" si="5"/>
        <v>0</v>
      </c>
      <c r="E40" s="163">
        <f>$C40/12</f>
        <v>0</v>
      </c>
      <c r="F40" s="163">
        <f aca="true" t="shared" si="7" ref="F40:O40">$C40/12</f>
        <v>0</v>
      </c>
      <c r="G40" s="163">
        <f t="shared" si="7"/>
        <v>0</v>
      </c>
      <c r="H40" s="163">
        <f t="shared" si="7"/>
        <v>0</v>
      </c>
      <c r="I40" s="163">
        <f t="shared" si="7"/>
        <v>0</v>
      </c>
      <c r="J40" s="163">
        <f t="shared" si="7"/>
        <v>0</v>
      </c>
      <c r="K40" s="163">
        <f t="shared" si="7"/>
        <v>0</v>
      </c>
      <c r="L40" s="163">
        <f t="shared" si="7"/>
        <v>0</v>
      </c>
      <c r="M40" s="163">
        <f t="shared" si="7"/>
        <v>0</v>
      </c>
      <c r="N40" s="163">
        <f t="shared" si="7"/>
        <v>0</v>
      </c>
      <c r="O40" s="163">
        <f t="shared" si="7"/>
        <v>0</v>
      </c>
      <c r="P40" s="163">
        <f>$C40/12</f>
        <v>0</v>
      </c>
      <c r="Q40" s="159">
        <f t="shared" si="0"/>
        <v>0</v>
      </c>
    </row>
    <row r="41" spans="1:17" ht="15">
      <c r="A41" s="138" t="str">
        <f>'Compte de résultat'!A37</f>
        <v>Fournitures diverses </v>
      </c>
      <c r="B41" s="138"/>
      <c r="C41" s="170">
        <f>'Compte de résultat'!B37*1.196</f>
        <v>0</v>
      </c>
      <c r="D41" s="167">
        <f t="shared" si="5"/>
        <v>0</v>
      </c>
      <c r="E41" s="163">
        <f aca="true" t="shared" si="8" ref="E41:P56">$C41/12</f>
        <v>0</v>
      </c>
      <c r="F41" s="163">
        <f t="shared" si="8"/>
        <v>0</v>
      </c>
      <c r="G41" s="163">
        <f t="shared" si="8"/>
        <v>0</v>
      </c>
      <c r="H41" s="163">
        <f t="shared" si="8"/>
        <v>0</v>
      </c>
      <c r="I41" s="163">
        <f t="shared" si="8"/>
        <v>0</v>
      </c>
      <c r="J41" s="163">
        <f t="shared" si="8"/>
        <v>0</v>
      </c>
      <c r="K41" s="163">
        <f t="shared" si="8"/>
        <v>0</v>
      </c>
      <c r="L41" s="163">
        <f t="shared" si="8"/>
        <v>0</v>
      </c>
      <c r="M41" s="163">
        <f t="shared" si="8"/>
        <v>0</v>
      </c>
      <c r="N41" s="163">
        <f t="shared" si="8"/>
        <v>0</v>
      </c>
      <c r="O41" s="163">
        <f t="shared" si="8"/>
        <v>0</v>
      </c>
      <c r="P41" s="163">
        <f t="shared" si="8"/>
        <v>0</v>
      </c>
      <c r="Q41" s="159">
        <f t="shared" si="0"/>
        <v>0</v>
      </c>
    </row>
    <row r="42" spans="1:18" ht="15.75">
      <c r="A42" s="138" t="str">
        <f>'Compte de résultat'!A38</f>
        <v>Transport</v>
      </c>
      <c r="B42" s="138"/>
      <c r="C42" s="170">
        <f>'Compte de résultat'!B38*1.196</f>
        <v>0</v>
      </c>
      <c r="D42" s="167">
        <f t="shared" si="5"/>
        <v>0</v>
      </c>
      <c r="E42" s="163">
        <f t="shared" si="8"/>
        <v>0</v>
      </c>
      <c r="F42" s="163">
        <f t="shared" si="8"/>
        <v>0</v>
      </c>
      <c r="G42" s="163">
        <f t="shared" si="8"/>
        <v>0</v>
      </c>
      <c r="H42" s="163">
        <f t="shared" si="8"/>
        <v>0</v>
      </c>
      <c r="I42" s="163">
        <f t="shared" si="8"/>
        <v>0</v>
      </c>
      <c r="J42" s="163">
        <f t="shared" si="8"/>
        <v>0</v>
      </c>
      <c r="K42" s="163">
        <f t="shared" si="8"/>
        <v>0</v>
      </c>
      <c r="L42" s="163">
        <f t="shared" si="8"/>
        <v>0</v>
      </c>
      <c r="M42" s="163">
        <f t="shared" si="8"/>
        <v>0</v>
      </c>
      <c r="N42" s="163">
        <f t="shared" si="8"/>
        <v>0</v>
      </c>
      <c r="O42" s="163">
        <f t="shared" si="8"/>
        <v>0</v>
      </c>
      <c r="P42" s="163">
        <f t="shared" si="8"/>
        <v>0</v>
      </c>
      <c r="Q42" s="159">
        <f t="shared" si="0"/>
        <v>0</v>
      </c>
      <c r="R42" s="171"/>
    </row>
    <row r="43" spans="1:17" ht="15.75">
      <c r="A43" s="138" t="str">
        <f>'Compte de résultat'!A39</f>
        <v>Fournitures non stockées (eau, gaz, EDF)</v>
      </c>
      <c r="B43" s="138"/>
      <c r="C43" s="170">
        <f>'Compte de résultat'!B39*1.196</f>
        <v>0</v>
      </c>
      <c r="D43" s="167">
        <f t="shared" si="5"/>
        <v>0</v>
      </c>
      <c r="E43" s="163">
        <f t="shared" si="8"/>
        <v>0</v>
      </c>
      <c r="F43" s="163">
        <f t="shared" si="8"/>
        <v>0</v>
      </c>
      <c r="G43" s="163">
        <f t="shared" si="8"/>
        <v>0</v>
      </c>
      <c r="H43" s="163">
        <f t="shared" si="8"/>
        <v>0</v>
      </c>
      <c r="I43" s="163">
        <f t="shared" si="8"/>
        <v>0</v>
      </c>
      <c r="J43" s="163">
        <f t="shared" si="8"/>
        <v>0</v>
      </c>
      <c r="K43" s="163">
        <f t="shared" si="8"/>
        <v>0</v>
      </c>
      <c r="L43" s="163">
        <f t="shared" si="8"/>
        <v>0</v>
      </c>
      <c r="M43" s="163">
        <f t="shared" si="8"/>
        <v>0</v>
      </c>
      <c r="N43" s="163">
        <f t="shared" si="8"/>
        <v>0</v>
      </c>
      <c r="O43" s="163">
        <f t="shared" si="8"/>
        <v>0</v>
      </c>
      <c r="P43" s="163">
        <f t="shared" si="8"/>
        <v>0</v>
      </c>
      <c r="Q43" s="159">
        <f t="shared" si="0"/>
        <v>0</v>
      </c>
    </row>
    <row r="44" spans="1:17" ht="15">
      <c r="A44" s="138" t="str">
        <f>'Compte de résultat'!A40</f>
        <v>Fournitures de bureau</v>
      </c>
      <c r="B44" s="138"/>
      <c r="C44" s="170">
        <f>'Compte de résultat'!B40*1.196</f>
        <v>0</v>
      </c>
      <c r="D44" s="167">
        <f t="shared" si="5"/>
        <v>0</v>
      </c>
      <c r="E44" s="163">
        <f t="shared" si="8"/>
        <v>0</v>
      </c>
      <c r="F44" s="163">
        <f t="shared" si="8"/>
        <v>0</v>
      </c>
      <c r="G44" s="163">
        <f t="shared" si="8"/>
        <v>0</v>
      </c>
      <c r="H44" s="163">
        <f t="shared" si="8"/>
        <v>0</v>
      </c>
      <c r="I44" s="163">
        <f t="shared" si="8"/>
        <v>0</v>
      </c>
      <c r="J44" s="163">
        <f t="shared" si="8"/>
        <v>0</v>
      </c>
      <c r="K44" s="163">
        <f t="shared" si="8"/>
        <v>0</v>
      </c>
      <c r="L44" s="163">
        <f t="shared" si="8"/>
        <v>0</v>
      </c>
      <c r="M44" s="163">
        <f t="shared" si="8"/>
        <v>0</v>
      </c>
      <c r="N44" s="163">
        <f t="shared" si="8"/>
        <v>0</v>
      </c>
      <c r="O44" s="163">
        <f t="shared" si="8"/>
        <v>0</v>
      </c>
      <c r="P44" s="163">
        <f t="shared" si="8"/>
        <v>0</v>
      </c>
      <c r="Q44" s="159">
        <f t="shared" si="0"/>
        <v>0</v>
      </c>
    </row>
    <row r="45" spans="1:17" ht="15">
      <c r="A45" s="138" t="str">
        <f>'Compte de résultat'!A41</f>
        <v>Fournitures d'entretien</v>
      </c>
      <c r="B45" s="138"/>
      <c r="C45" s="170">
        <f>'Compte de résultat'!B41*1.196</f>
        <v>0</v>
      </c>
      <c r="D45" s="167">
        <f t="shared" si="5"/>
        <v>0</v>
      </c>
      <c r="E45" s="163">
        <f t="shared" si="8"/>
        <v>0</v>
      </c>
      <c r="F45" s="163">
        <f t="shared" si="8"/>
        <v>0</v>
      </c>
      <c r="G45" s="163">
        <f t="shared" si="8"/>
        <v>0</v>
      </c>
      <c r="H45" s="163">
        <f t="shared" si="8"/>
        <v>0</v>
      </c>
      <c r="I45" s="163">
        <f t="shared" si="8"/>
        <v>0</v>
      </c>
      <c r="J45" s="163">
        <f t="shared" si="8"/>
        <v>0</v>
      </c>
      <c r="K45" s="163">
        <f t="shared" si="8"/>
        <v>0</v>
      </c>
      <c r="L45" s="163">
        <f t="shared" si="8"/>
        <v>0</v>
      </c>
      <c r="M45" s="163">
        <f t="shared" si="8"/>
        <v>0</v>
      </c>
      <c r="N45" s="163">
        <f t="shared" si="8"/>
        <v>0</v>
      </c>
      <c r="O45" s="163">
        <f t="shared" si="8"/>
        <v>0</v>
      </c>
      <c r="P45" s="163">
        <f t="shared" si="8"/>
        <v>0</v>
      </c>
      <c r="Q45" s="159">
        <f t="shared" si="0"/>
        <v>0</v>
      </c>
    </row>
    <row r="46" spans="1:17" ht="15">
      <c r="A46" s="138" t="str">
        <f>'Compte de résultat'!A42</f>
        <v>Entretien et réparation</v>
      </c>
      <c r="B46" s="138"/>
      <c r="C46" s="170">
        <f>'Compte de résultat'!B42*1.196</f>
        <v>0</v>
      </c>
      <c r="D46" s="167">
        <f t="shared" si="5"/>
        <v>0</v>
      </c>
      <c r="E46" s="163">
        <f t="shared" si="8"/>
        <v>0</v>
      </c>
      <c r="F46" s="163">
        <f t="shared" si="8"/>
        <v>0</v>
      </c>
      <c r="G46" s="163">
        <f t="shared" si="8"/>
        <v>0</v>
      </c>
      <c r="H46" s="163">
        <f t="shared" si="8"/>
        <v>0</v>
      </c>
      <c r="I46" s="163">
        <f t="shared" si="8"/>
        <v>0</v>
      </c>
      <c r="J46" s="163">
        <f t="shared" si="8"/>
        <v>0</v>
      </c>
      <c r="K46" s="163">
        <f t="shared" si="8"/>
        <v>0</v>
      </c>
      <c r="L46" s="163">
        <f t="shared" si="8"/>
        <v>0</v>
      </c>
      <c r="M46" s="163">
        <f t="shared" si="8"/>
        <v>0</v>
      </c>
      <c r="N46" s="163">
        <f t="shared" si="8"/>
        <v>0</v>
      </c>
      <c r="O46" s="163">
        <f t="shared" si="8"/>
        <v>0</v>
      </c>
      <c r="P46" s="163">
        <f t="shared" si="8"/>
        <v>0</v>
      </c>
      <c r="Q46" s="159">
        <f t="shared" si="0"/>
        <v>0</v>
      </c>
    </row>
    <row r="47" spans="1:17" ht="15">
      <c r="A47" s="138" t="str">
        <f>'Compte de résultat'!A43</f>
        <v>Expertise comptable + Commissaire aux comptes</v>
      </c>
      <c r="B47" s="138"/>
      <c r="C47" s="170">
        <f>'Compte de résultat'!B43*1.196</f>
        <v>0</v>
      </c>
      <c r="D47" s="167">
        <f t="shared" si="5"/>
        <v>0</v>
      </c>
      <c r="E47" s="163">
        <f t="shared" si="8"/>
        <v>0</v>
      </c>
      <c r="F47" s="163">
        <f t="shared" si="8"/>
        <v>0</v>
      </c>
      <c r="G47" s="163">
        <f t="shared" si="8"/>
        <v>0</v>
      </c>
      <c r="H47" s="163">
        <f t="shared" si="8"/>
        <v>0</v>
      </c>
      <c r="I47" s="163">
        <f t="shared" si="8"/>
        <v>0</v>
      </c>
      <c r="J47" s="163">
        <f t="shared" si="8"/>
        <v>0</v>
      </c>
      <c r="K47" s="163">
        <f t="shared" si="8"/>
        <v>0</v>
      </c>
      <c r="L47" s="163">
        <f t="shared" si="8"/>
        <v>0</v>
      </c>
      <c r="M47" s="163">
        <f t="shared" si="8"/>
        <v>0</v>
      </c>
      <c r="N47" s="163">
        <f t="shared" si="8"/>
        <v>0</v>
      </c>
      <c r="O47" s="163">
        <f t="shared" si="8"/>
        <v>0</v>
      </c>
      <c r="P47" s="163">
        <f t="shared" si="8"/>
        <v>0</v>
      </c>
      <c r="Q47" s="159">
        <f t="shared" si="0"/>
        <v>0</v>
      </c>
    </row>
    <row r="48" spans="1:17" ht="15.75">
      <c r="A48" s="138" t="str">
        <f>'Compte de résultat'!A44</f>
        <v>Honoraires (Conseils)</v>
      </c>
      <c r="B48" s="138"/>
      <c r="C48" s="170">
        <f>'Compte de résultat'!B44*1.196</f>
        <v>0</v>
      </c>
      <c r="D48" s="167">
        <f t="shared" si="5"/>
        <v>0</v>
      </c>
      <c r="E48" s="163">
        <f t="shared" si="8"/>
        <v>0</v>
      </c>
      <c r="F48" s="163">
        <f t="shared" si="8"/>
        <v>0</v>
      </c>
      <c r="G48" s="163">
        <f t="shared" si="8"/>
        <v>0</v>
      </c>
      <c r="H48" s="163">
        <f t="shared" si="8"/>
        <v>0</v>
      </c>
      <c r="I48" s="163">
        <f t="shared" si="8"/>
        <v>0</v>
      </c>
      <c r="J48" s="163">
        <f t="shared" si="8"/>
        <v>0</v>
      </c>
      <c r="K48" s="163">
        <f t="shared" si="8"/>
        <v>0</v>
      </c>
      <c r="L48" s="163">
        <f t="shared" si="8"/>
        <v>0</v>
      </c>
      <c r="M48" s="163">
        <f t="shared" si="8"/>
        <v>0</v>
      </c>
      <c r="N48" s="163">
        <f t="shared" si="8"/>
        <v>0</v>
      </c>
      <c r="O48" s="163">
        <f t="shared" si="8"/>
        <v>0</v>
      </c>
      <c r="P48" s="163">
        <f t="shared" si="8"/>
        <v>0</v>
      </c>
      <c r="Q48" s="159">
        <f t="shared" si="0"/>
        <v>0</v>
      </c>
    </row>
    <row r="49" spans="1:17" ht="15.75">
      <c r="A49" s="138" t="str">
        <f>'Compte de résultat'!A45</f>
        <v>Assurances</v>
      </c>
      <c r="B49" s="138"/>
      <c r="C49" s="170">
        <f>'Compte de résultat'!B45*1.196</f>
        <v>0</v>
      </c>
      <c r="D49" s="167">
        <f t="shared" si="5"/>
        <v>0</v>
      </c>
      <c r="E49" s="163">
        <f t="shared" si="8"/>
        <v>0</v>
      </c>
      <c r="F49" s="163">
        <f t="shared" si="8"/>
        <v>0</v>
      </c>
      <c r="G49" s="163">
        <f t="shared" si="8"/>
        <v>0</v>
      </c>
      <c r="H49" s="163">
        <f t="shared" si="8"/>
        <v>0</v>
      </c>
      <c r="I49" s="163">
        <f t="shared" si="8"/>
        <v>0</v>
      </c>
      <c r="J49" s="163">
        <f t="shared" si="8"/>
        <v>0</v>
      </c>
      <c r="K49" s="163">
        <f t="shared" si="8"/>
        <v>0</v>
      </c>
      <c r="L49" s="163">
        <f t="shared" si="8"/>
        <v>0</v>
      </c>
      <c r="M49" s="163">
        <f t="shared" si="8"/>
        <v>0</v>
      </c>
      <c r="N49" s="163">
        <f t="shared" si="8"/>
        <v>0</v>
      </c>
      <c r="O49" s="163">
        <f t="shared" si="8"/>
        <v>0</v>
      </c>
      <c r="P49" s="163">
        <f t="shared" si="8"/>
        <v>0</v>
      </c>
      <c r="Q49" s="159">
        <f t="shared" si="0"/>
        <v>0</v>
      </c>
    </row>
    <row r="50" spans="1:17" ht="15">
      <c r="A50" s="138" t="str">
        <f>'Compte de résultat'!A46</f>
        <v>Déplacement, missions, réceptions</v>
      </c>
      <c r="B50" s="138"/>
      <c r="C50" s="170">
        <f>'Compte de résultat'!B46*1.196</f>
        <v>0</v>
      </c>
      <c r="D50" s="167">
        <f t="shared" si="5"/>
        <v>0</v>
      </c>
      <c r="E50" s="163">
        <f t="shared" si="8"/>
        <v>0</v>
      </c>
      <c r="F50" s="163">
        <f t="shared" si="8"/>
        <v>0</v>
      </c>
      <c r="G50" s="163">
        <f t="shared" si="8"/>
        <v>0</v>
      </c>
      <c r="H50" s="163">
        <f t="shared" si="8"/>
        <v>0</v>
      </c>
      <c r="I50" s="163">
        <f t="shared" si="8"/>
        <v>0</v>
      </c>
      <c r="J50" s="163">
        <f t="shared" si="8"/>
        <v>0</v>
      </c>
      <c r="K50" s="163">
        <f t="shared" si="8"/>
        <v>0</v>
      </c>
      <c r="L50" s="163">
        <f t="shared" si="8"/>
        <v>0</v>
      </c>
      <c r="M50" s="163">
        <f t="shared" si="8"/>
        <v>0</v>
      </c>
      <c r="N50" s="163">
        <f t="shared" si="8"/>
        <v>0</v>
      </c>
      <c r="O50" s="163">
        <f t="shared" si="8"/>
        <v>0</v>
      </c>
      <c r="P50" s="163">
        <f t="shared" si="8"/>
        <v>0</v>
      </c>
      <c r="Q50" s="159">
        <f t="shared" si="0"/>
        <v>0</v>
      </c>
    </row>
    <row r="51" spans="1:17" ht="15.75">
      <c r="A51" s="138" t="str">
        <f>'Compte de résultat'!A47</f>
        <v>Frais de téléphone + PTT</v>
      </c>
      <c r="B51" s="138"/>
      <c r="C51" s="170">
        <f>'Compte de résultat'!B47*1.196</f>
        <v>0</v>
      </c>
      <c r="D51" s="167">
        <f t="shared" si="5"/>
        <v>0</v>
      </c>
      <c r="E51" s="163">
        <f t="shared" si="8"/>
        <v>0</v>
      </c>
      <c r="F51" s="163">
        <f t="shared" si="8"/>
        <v>0</v>
      </c>
      <c r="G51" s="163">
        <f t="shared" si="8"/>
        <v>0</v>
      </c>
      <c r="H51" s="163">
        <f t="shared" si="8"/>
        <v>0</v>
      </c>
      <c r="I51" s="163">
        <f t="shared" si="8"/>
        <v>0</v>
      </c>
      <c r="J51" s="163">
        <f t="shared" si="8"/>
        <v>0</v>
      </c>
      <c r="K51" s="163">
        <f t="shared" si="8"/>
        <v>0</v>
      </c>
      <c r="L51" s="163">
        <f t="shared" si="8"/>
        <v>0</v>
      </c>
      <c r="M51" s="163">
        <f t="shared" si="8"/>
        <v>0</v>
      </c>
      <c r="N51" s="163">
        <f t="shared" si="8"/>
        <v>0</v>
      </c>
      <c r="O51" s="163">
        <f t="shared" si="8"/>
        <v>0</v>
      </c>
      <c r="P51" s="163">
        <f t="shared" si="8"/>
        <v>0</v>
      </c>
      <c r="Q51" s="159">
        <f t="shared" si="0"/>
        <v>0</v>
      </c>
    </row>
    <row r="52" spans="1:17" ht="15.75">
      <c r="A52" s="138" t="str">
        <f>'Compte de résultat'!A48</f>
        <v>Documentations + Imprimerie</v>
      </c>
      <c r="B52" s="138"/>
      <c r="C52" s="170">
        <f>'Compte de résultat'!B48*1.196</f>
        <v>0</v>
      </c>
      <c r="D52" s="167">
        <f t="shared" si="5"/>
        <v>0</v>
      </c>
      <c r="E52" s="163">
        <f t="shared" si="8"/>
        <v>0</v>
      </c>
      <c r="F52" s="163">
        <f t="shared" si="8"/>
        <v>0</v>
      </c>
      <c r="G52" s="163">
        <f t="shared" si="8"/>
        <v>0</v>
      </c>
      <c r="H52" s="163">
        <f t="shared" si="8"/>
        <v>0</v>
      </c>
      <c r="I52" s="163">
        <f t="shared" si="8"/>
        <v>0</v>
      </c>
      <c r="J52" s="163">
        <f t="shared" si="8"/>
        <v>0</v>
      </c>
      <c r="K52" s="163">
        <f t="shared" si="8"/>
        <v>0</v>
      </c>
      <c r="L52" s="163">
        <f t="shared" si="8"/>
        <v>0</v>
      </c>
      <c r="M52" s="163">
        <f t="shared" si="8"/>
        <v>0</v>
      </c>
      <c r="N52" s="163">
        <f t="shared" si="8"/>
        <v>0</v>
      </c>
      <c r="O52" s="163">
        <f t="shared" si="8"/>
        <v>0</v>
      </c>
      <c r="P52" s="163">
        <f t="shared" si="8"/>
        <v>0</v>
      </c>
      <c r="Q52" s="159">
        <f t="shared" si="0"/>
        <v>0</v>
      </c>
    </row>
    <row r="53" spans="1:17" ht="15.75">
      <c r="A53" s="138" t="str">
        <f>'Compte de résultat'!A49</f>
        <v>Vêtements professionnels</v>
      </c>
      <c r="B53" s="138"/>
      <c r="C53" s="170">
        <f>'Compte de résultat'!B49*1.196</f>
        <v>0</v>
      </c>
      <c r="D53" s="167">
        <f t="shared" si="5"/>
        <v>0</v>
      </c>
      <c r="E53" s="163">
        <f t="shared" si="8"/>
        <v>0</v>
      </c>
      <c r="F53" s="163">
        <f t="shared" si="8"/>
        <v>0</v>
      </c>
      <c r="G53" s="163">
        <f t="shared" si="8"/>
        <v>0</v>
      </c>
      <c r="H53" s="163">
        <f t="shared" si="8"/>
        <v>0</v>
      </c>
      <c r="I53" s="163">
        <f t="shared" si="8"/>
        <v>0</v>
      </c>
      <c r="J53" s="163">
        <f t="shared" si="8"/>
        <v>0</v>
      </c>
      <c r="K53" s="163">
        <f t="shared" si="8"/>
        <v>0</v>
      </c>
      <c r="L53" s="163">
        <f t="shared" si="8"/>
        <v>0</v>
      </c>
      <c r="M53" s="163">
        <f t="shared" si="8"/>
        <v>0</v>
      </c>
      <c r="N53" s="163">
        <f t="shared" si="8"/>
        <v>0</v>
      </c>
      <c r="O53" s="163">
        <f t="shared" si="8"/>
        <v>0</v>
      </c>
      <c r="P53" s="163">
        <f t="shared" si="8"/>
        <v>0</v>
      </c>
      <c r="Q53" s="159">
        <f t="shared" si="0"/>
        <v>0</v>
      </c>
    </row>
    <row r="54" spans="1:17" ht="15.75">
      <c r="A54" s="138" t="str">
        <f>'Compte de résultat'!A50</f>
        <v>Frais de formation</v>
      </c>
      <c r="B54" s="138"/>
      <c r="C54" s="170">
        <f>'Compte de résultat'!B50*1.196</f>
        <v>0</v>
      </c>
      <c r="D54" s="167">
        <f t="shared" si="5"/>
        <v>0</v>
      </c>
      <c r="E54" s="163">
        <f t="shared" si="8"/>
        <v>0</v>
      </c>
      <c r="F54" s="163">
        <f t="shared" si="8"/>
        <v>0</v>
      </c>
      <c r="G54" s="163">
        <f t="shared" si="8"/>
        <v>0</v>
      </c>
      <c r="H54" s="163">
        <f t="shared" si="8"/>
        <v>0</v>
      </c>
      <c r="I54" s="163">
        <f t="shared" si="8"/>
        <v>0</v>
      </c>
      <c r="J54" s="163">
        <f t="shared" si="8"/>
        <v>0</v>
      </c>
      <c r="K54" s="163">
        <f t="shared" si="8"/>
        <v>0</v>
      </c>
      <c r="L54" s="163">
        <f t="shared" si="8"/>
        <v>0</v>
      </c>
      <c r="M54" s="163">
        <f t="shared" si="8"/>
        <v>0</v>
      </c>
      <c r="N54" s="163">
        <f t="shared" si="8"/>
        <v>0</v>
      </c>
      <c r="O54" s="163">
        <f t="shared" si="8"/>
        <v>0</v>
      </c>
      <c r="P54" s="163">
        <f t="shared" si="8"/>
        <v>0</v>
      </c>
      <c r="Q54" s="159">
        <f t="shared" si="0"/>
        <v>0</v>
      </c>
    </row>
    <row r="55" spans="1:17" ht="15.75">
      <c r="A55" s="138" t="str">
        <f>'Compte de résultat'!A51</f>
        <v>Divers</v>
      </c>
      <c r="B55" s="138"/>
      <c r="C55" s="170">
        <f>'Compte de résultat'!B51*1.196</f>
        <v>0</v>
      </c>
      <c r="D55" s="167">
        <f t="shared" si="5"/>
        <v>0</v>
      </c>
      <c r="E55" s="163">
        <f t="shared" si="8"/>
        <v>0</v>
      </c>
      <c r="F55" s="163">
        <f t="shared" si="8"/>
        <v>0</v>
      </c>
      <c r="G55" s="163">
        <f t="shared" si="8"/>
        <v>0</v>
      </c>
      <c r="H55" s="163">
        <f t="shared" si="8"/>
        <v>0</v>
      </c>
      <c r="I55" s="163">
        <f t="shared" si="8"/>
        <v>0</v>
      </c>
      <c r="J55" s="163">
        <f t="shared" si="8"/>
        <v>0</v>
      </c>
      <c r="K55" s="163">
        <f t="shared" si="8"/>
        <v>0</v>
      </c>
      <c r="L55" s="163">
        <f t="shared" si="8"/>
        <v>0</v>
      </c>
      <c r="M55" s="163">
        <f t="shared" si="8"/>
        <v>0</v>
      </c>
      <c r="N55" s="163">
        <f t="shared" si="8"/>
        <v>0</v>
      </c>
      <c r="O55" s="163">
        <f t="shared" si="8"/>
        <v>0</v>
      </c>
      <c r="P55" s="163">
        <f t="shared" si="8"/>
        <v>0</v>
      </c>
      <c r="Q55" s="159">
        <f t="shared" si="0"/>
        <v>0</v>
      </c>
    </row>
    <row r="56" spans="1:17" ht="15" customHeight="1">
      <c r="A56" s="138" t="str">
        <f>'Compte de résultat'!A53</f>
        <v>Impôts et taxes</v>
      </c>
      <c r="B56" s="138"/>
      <c r="C56" s="170">
        <f>'Compte de résultat'!B53</f>
        <v>0</v>
      </c>
      <c r="D56" s="167">
        <f t="shared" si="5"/>
        <v>0</v>
      </c>
      <c r="E56" s="163">
        <f t="shared" si="8"/>
        <v>0</v>
      </c>
      <c r="F56" s="163">
        <f t="shared" si="8"/>
        <v>0</v>
      </c>
      <c r="G56" s="163">
        <f t="shared" si="8"/>
        <v>0</v>
      </c>
      <c r="H56" s="163">
        <f t="shared" si="8"/>
        <v>0</v>
      </c>
      <c r="I56" s="163">
        <f t="shared" si="8"/>
        <v>0</v>
      </c>
      <c r="J56" s="163">
        <f t="shared" si="8"/>
        <v>0</v>
      </c>
      <c r="K56" s="163">
        <f t="shared" si="8"/>
        <v>0</v>
      </c>
      <c r="L56" s="163">
        <f t="shared" si="8"/>
        <v>0</v>
      </c>
      <c r="M56" s="163">
        <f t="shared" si="8"/>
        <v>0</v>
      </c>
      <c r="N56" s="163">
        <f t="shared" si="8"/>
        <v>0</v>
      </c>
      <c r="O56" s="163">
        <f t="shared" si="8"/>
        <v>0</v>
      </c>
      <c r="P56" s="163">
        <f t="shared" si="8"/>
        <v>0</v>
      </c>
      <c r="Q56" s="159">
        <f t="shared" si="0"/>
        <v>0</v>
      </c>
    </row>
    <row r="57" spans="1:17" ht="15.75">
      <c r="A57" s="138" t="s">
        <v>131</v>
      </c>
      <c r="B57" s="138"/>
      <c r="C57" s="170">
        <f>SUM('Chiffre d_affaires'!D91:O91)</f>
        <v>0</v>
      </c>
      <c r="D57" s="167">
        <f t="shared" si="5"/>
        <v>0</v>
      </c>
      <c r="E57" s="163">
        <f>'Chiffre d_affaires'!D91</f>
        <v>0</v>
      </c>
      <c r="F57" s="163">
        <f>'Chiffre d_affaires'!E91</f>
        <v>0</v>
      </c>
      <c r="G57" s="163">
        <f>'Chiffre d_affaires'!F91</f>
        <v>0</v>
      </c>
      <c r="H57" s="163">
        <f>'Chiffre d_affaires'!G91</f>
        <v>0</v>
      </c>
      <c r="I57" s="163">
        <f>'Chiffre d_affaires'!H91</f>
        <v>0</v>
      </c>
      <c r="J57" s="163">
        <f>'Chiffre d_affaires'!I91</f>
        <v>0</v>
      </c>
      <c r="K57" s="163">
        <f>'Chiffre d_affaires'!J91</f>
        <v>0</v>
      </c>
      <c r="L57" s="163">
        <f>'Chiffre d_affaires'!K91</f>
        <v>0</v>
      </c>
      <c r="M57" s="163">
        <f>'Chiffre d_affaires'!L91</f>
        <v>0</v>
      </c>
      <c r="N57" s="163">
        <f>'Chiffre d_affaires'!M91</f>
        <v>0</v>
      </c>
      <c r="O57" s="163">
        <f>'Chiffre d_affaires'!N91</f>
        <v>0</v>
      </c>
      <c r="P57" s="163">
        <f>'Chiffre d_affaires'!O91</f>
        <v>0</v>
      </c>
      <c r="Q57" s="159">
        <f t="shared" si="0"/>
        <v>0</v>
      </c>
    </row>
    <row r="58" spans="1:17" ht="15.75">
      <c r="A58" s="138" t="s">
        <v>132</v>
      </c>
      <c r="B58" s="138"/>
      <c r="C58" s="170">
        <f>'Chiffre d_affaires'!B105</f>
        <v>0</v>
      </c>
      <c r="D58" s="167">
        <f t="shared" si="5"/>
        <v>0</v>
      </c>
      <c r="E58" s="163">
        <f>IF(Salaires!$C$17&lt;11,'Chiffre d_affaires'!D103,'Chiffre d_affaires'!E102)</f>
        <v>0</v>
      </c>
      <c r="F58" s="163">
        <f>IF(Salaires!$C$17&lt;11,'Chiffre d_affaires'!E103,'Chiffre d_affaires'!F102)</f>
        <v>0</v>
      </c>
      <c r="G58" s="163">
        <f>IF(Salaires!$C$17&lt;11,'Chiffre d_affaires'!F103,'Chiffre d_affaires'!G102)</f>
        <v>0</v>
      </c>
      <c r="H58" s="163">
        <f>IF(Salaires!$C$17&lt;11,'Chiffre d_affaires'!G103,'Chiffre d_affaires'!H102)</f>
        <v>0</v>
      </c>
      <c r="I58" s="163">
        <f>IF(Salaires!$C$17&lt;11,'Chiffre d_affaires'!H103,'Chiffre d_affaires'!I102)</f>
        <v>0</v>
      </c>
      <c r="J58" s="163">
        <f>IF(Salaires!$C$17&lt;11,'Chiffre d_affaires'!I103,'Chiffre d_affaires'!J102)</f>
        <v>0</v>
      </c>
      <c r="K58" s="163">
        <f>IF(Salaires!$C$17&lt;11,'Chiffre d_affaires'!J103,'Chiffre d_affaires'!K102)</f>
        <v>0</v>
      </c>
      <c r="L58" s="163">
        <f>IF(Salaires!$C$17&lt;11,'Chiffre d_affaires'!K103,'Chiffre d_affaires'!L102)</f>
        <v>0</v>
      </c>
      <c r="M58" s="163">
        <f>IF(Salaires!$C$17&lt;11,'Chiffre d_affaires'!L103,'Chiffre d_affaires'!M102)</f>
        <v>0</v>
      </c>
      <c r="N58" s="163">
        <f>IF(Salaires!$C$17&lt;11,'Chiffre d_affaires'!M103,'Chiffre d_affaires'!N102)</f>
        <v>0</v>
      </c>
      <c r="O58" s="163">
        <f>IF(Salaires!$C$17&lt;11,'Chiffre d_affaires'!N103,'Chiffre d_affaires'!O102)</f>
        <v>0</v>
      </c>
      <c r="P58" s="163">
        <f>IF(Salaires!$C$17&lt;11,'Chiffre d_affaires'!O103,'Chiffre d_affaires'!P102)</f>
        <v>0</v>
      </c>
      <c r="Q58" s="159">
        <f t="shared" si="0"/>
        <v>0</v>
      </c>
    </row>
    <row r="59" spans="1:17" ht="15.75">
      <c r="A59" s="138" t="s">
        <v>133</v>
      </c>
      <c r="B59" s="138"/>
      <c r="C59" s="170">
        <f>'Compte de résultat'!B61+'Compte de résultat'!B62</f>
        <v>0</v>
      </c>
      <c r="D59" s="167">
        <f t="shared" si="5"/>
        <v>0</v>
      </c>
      <c r="E59" s="172"/>
      <c r="F59" s="172"/>
      <c r="G59" s="172"/>
      <c r="H59" s="172"/>
      <c r="I59" s="172"/>
      <c r="J59" s="172"/>
      <c r="K59" s="172"/>
      <c r="L59" s="172"/>
      <c r="M59" s="172"/>
      <c r="N59" s="172"/>
      <c r="O59" s="172"/>
      <c r="P59" s="172"/>
      <c r="Q59" s="159">
        <f t="shared" si="0"/>
        <v>0</v>
      </c>
    </row>
    <row r="60" spans="1:17" ht="15.75">
      <c r="A60" s="138" t="s">
        <v>78</v>
      </c>
      <c r="B60" s="138"/>
      <c r="C60" s="139"/>
      <c r="D60" s="167">
        <f t="shared" si="5"/>
        <v>0</v>
      </c>
      <c r="E60" s="172"/>
      <c r="F60" s="172"/>
      <c r="G60" s="172"/>
      <c r="H60" s="172"/>
      <c r="I60" s="172"/>
      <c r="J60" s="172"/>
      <c r="K60" s="172"/>
      <c r="L60" s="172"/>
      <c r="M60" s="172"/>
      <c r="N60" s="172"/>
      <c r="O60" s="172"/>
      <c r="P60" s="172"/>
      <c r="Q60" s="159">
        <f t="shared" si="0"/>
        <v>0</v>
      </c>
    </row>
    <row r="61" spans="1:17" ht="15.75">
      <c r="A61" s="138" t="s">
        <v>134</v>
      </c>
      <c r="B61" s="138"/>
      <c r="C61" s="170">
        <f>'Compte de résultat'!B68</f>
        <v>0</v>
      </c>
      <c r="D61" s="167">
        <f t="shared" si="5"/>
        <v>0</v>
      </c>
      <c r="E61" s="163"/>
      <c r="F61" s="163"/>
      <c r="G61" s="163"/>
      <c r="H61" s="163"/>
      <c r="I61" s="163"/>
      <c r="J61" s="163"/>
      <c r="K61" s="163"/>
      <c r="L61" s="163"/>
      <c r="M61" s="163"/>
      <c r="N61" s="163"/>
      <c r="O61" s="163"/>
      <c r="P61" s="163"/>
      <c r="Q61" s="159">
        <f t="shared" si="0"/>
        <v>0</v>
      </c>
    </row>
    <row r="62" spans="1:17" ht="15.75">
      <c r="A62" s="138" t="s">
        <v>135</v>
      </c>
      <c r="B62" s="138"/>
      <c r="C62" s="173">
        <f>SUM('Immo_ dotations_ emprunts'!F53:F55)</f>
        <v>0</v>
      </c>
      <c r="D62" s="167">
        <f t="shared" si="5"/>
        <v>0</v>
      </c>
      <c r="E62" s="163">
        <f aca="true" t="shared" si="9" ref="E62:P62">$C$62/12</f>
        <v>0</v>
      </c>
      <c r="F62" s="163">
        <f t="shared" si="9"/>
        <v>0</v>
      </c>
      <c r="G62" s="163">
        <f t="shared" si="9"/>
        <v>0</v>
      </c>
      <c r="H62" s="163">
        <f t="shared" si="9"/>
        <v>0</v>
      </c>
      <c r="I62" s="163">
        <f t="shared" si="9"/>
        <v>0</v>
      </c>
      <c r="J62" s="163">
        <f t="shared" si="9"/>
        <v>0</v>
      </c>
      <c r="K62" s="163">
        <f t="shared" si="9"/>
        <v>0</v>
      </c>
      <c r="L62" s="163">
        <f t="shared" si="9"/>
        <v>0</v>
      </c>
      <c r="M62" s="163">
        <f t="shared" si="9"/>
        <v>0</v>
      </c>
      <c r="N62" s="163">
        <f t="shared" si="9"/>
        <v>0</v>
      </c>
      <c r="O62" s="163">
        <f t="shared" si="9"/>
        <v>0</v>
      </c>
      <c r="P62" s="163">
        <f t="shared" si="9"/>
        <v>0</v>
      </c>
      <c r="Q62" s="159">
        <f t="shared" si="0"/>
        <v>0</v>
      </c>
    </row>
    <row r="63" spans="1:18" ht="15" customHeight="1">
      <c r="A63" s="174" t="s">
        <v>136</v>
      </c>
      <c r="B63" s="174"/>
      <c r="C63" s="175">
        <f aca="true" t="shared" si="10" ref="C63:P63">SUM(C33:C62)</f>
        <v>0</v>
      </c>
      <c r="D63" s="175">
        <f t="shared" si="10"/>
        <v>0</v>
      </c>
      <c r="E63" s="176">
        <f t="shared" si="10"/>
        <v>0</v>
      </c>
      <c r="F63" s="176">
        <f t="shared" si="10"/>
        <v>0</v>
      </c>
      <c r="G63" s="176">
        <f t="shared" si="10"/>
        <v>0</v>
      </c>
      <c r="H63" s="176">
        <f t="shared" si="10"/>
        <v>0</v>
      </c>
      <c r="I63" s="176">
        <f t="shared" si="10"/>
        <v>0</v>
      </c>
      <c r="J63" s="176">
        <f t="shared" si="10"/>
        <v>0</v>
      </c>
      <c r="K63" s="176">
        <f t="shared" si="10"/>
        <v>0</v>
      </c>
      <c r="L63" s="176">
        <f t="shared" si="10"/>
        <v>0</v>
      </c>
      <c r="M63" s="176">
        <f t="shared" si="10"/>
        <v>0</v>
      </c>
      <c r="N63" s="176">
        <f t="shared" si="10"/>
        <v>0</v>
      </c>
      <c r="O63" s="176">
        <f t="shared" si="10"/>
        <v>0</v>
      </c>
      <c r="P63" s="176">
        <f t="shared" si="10"/>
        <v>0</v>
      </c>
      <c r="Q63" s="177">
        <f>SUM(E63:P63)</f>
        <v>0</v>
      </c>
      <c r="R63" s="178"/>
    </row>
    <row r="64" spans="1:17" ht="15" customHeight="1">
      <c r="A64" s="174" t="s">
        <v>137</v>
      </c>
      <c r="B64" s="174"/>
      <c r="C64" s="179">
        <f>C31-C63</f>
        <v>0</v>
      </c>
      <c r="D64" s="174"/>
      <c r="E64" s="176">
        <f aca="true" t="shared" si="11" ref="E64:P64">E31-E63</f>
        <v>0</v>
      </c>
      <c r="F64" s="176">
        <f t="shared" si="11"/>
        <v>0</v>
      </c>
      <c r="G64" s="176">
        <f t="shared" si="11"/>
        <v>0</v>
      </c>
      <c r="H64" s="176">
        <f t="shared" si="11"/>
        <v>0</v>
      </c>
      <c r="I64" s="176">
        <f t="shared" si="11"/>
        <v>0</v>
      </c>
      <c r="J64" s="176">
        <f t="shared" si="11"/>
        <v>0</v>
      </c>
      <c r="K64" s="176">
        <f t="shared" si="11"/>
        <v>0</v>
      </c>
      <c r="L64" s="176">
        <f t="shared" si="11"/>
        <v>0</v>
      </c>
      <c r="M64" s="176">
        <f t="shared" si="11"/>
        <v>0</v>
      </c>
      <c r="N64" s="176">
        <f t="shared" si="11"/>
        <v>0</v>
      </c>
      <c r="O64" s="176">
        <f t="shared" si="11"/>
        <v>0</v>
      </c>
      <c r="P64" s="176">
        <f t="shared" si="11"/>
        <v>0</v>
      </c>
      <c r="Q64" s="180"/>
    </row>
    <row r="65" spans="1:17" ht="23.25" customHeight="1">
      <c r="A65" s="174" t="s">
        <v>138</v>
      </c>
      <c r="B65" s="174"/>
      <c r="C65" s="174"/>
      <c r="D65" s="174"/>
      <c r="E65" s="176" t="e">
        <f>E64</f>
        <v>#VALUE!</v>
      </c>
      <c r="F65" s="176" t="e">
        <f>E65+F64</f>
        <v>#VALUE!</v>
      </c>
      <c r="G65" s="176" t="e">
        <f aca="true" t="shared" si="12" ref="G65:P65">F65+G64</f>
        <v>#VALUE!</v>
      </c>
      <c r="H65" s="176" t="e">
        <f t="shared" si="12"/>
        <v>#VALUE!</v>
      </c>
      <c r="I65" s="176" t="e">
        <f t="shared" si="12"/>
        <v>#VALUE!</v>
      </c>
      <c r="J65" s="176" t="e">
        <f t="shared" si="12"/>
        <v>#VALUE!</v>
      </c>
      <c r="K65" s="176" t="e">
        <f t="shared" si="12"/>
        <v>#VALUE!</v>
      </c>
      <c r="L65" s="176" t="e">
        <f t="shared" si="12"/>
        <v>#VALUE!</v>
      </c>
      <c r="M65" s="176" t="e">
        <f t="shared" si="12"/>
        <v>#VALUE!</v>
      </c>
      <c r="N65" s="176" t="e">
        <f t="shared" si="12"/>
        <v>#VALUE!</v>
      </c>
      <c r="O65" s="176" t="e">
        <f t="shared" si="12"/>
        <v>#VALUE!</v>
      </c>
      <c r="P65" s="176" t="e">
        <f t="shared" si="12"/>
        <v>#VALUE!</v>
      </c>
      <c r="Q65" s="181"/>
    </row>
    <row r="66" spans="1:16" ht="23.25" customHeight="1">
      <c r="A66" s="143"/>
      <c r="B66" s="143"/>
      <c r="C66" s="143"/>
      <c r="D66" s="143"/>
      <c r="E66" s="171"/>
      <c r="F66" s="171"/>
      <c r="G66" s="171"/>
      <c r="H66" s="171"/>
      <c r="I66" s="171"/>
      <c r="J66" s="171"/>
      <c r="K66" s="171"/>
      <c r="L66" s="171"/>
      <c r="M66" s="171"/>
      <c r="N66" s="171"/>
      <c r="O66" s="171"/>
      <c r="P66" s="171"/>
    </row>
    <row r="67" spans="1:2" ht="15">
      <c r="A67" s="182" t="s">
        <v>43</v>
      </c>
      <c r="B67" s="182"/>
    </row>
    <row r="68" ht="15">
      <c r="Q68" s="183"/>
    </row>
    <row r="69" s="1" customFormat="1" ht="15">
      <c r="D69" s="5"/>
    </row>
    <row r="70" s="1" customFormat="1" ht="15">
      <c r="D70" s="5"/>
    </row>
    <row r="71" s="1" customFormat="1" ht="15">
      <c r="D71" s="5"/>
    </row>
    <row r="72" s="1" customFormat="1" ht="15">
      <c r="D72" s="5"/>
    </row>
    <row r="73" s="1" customFormat="1" ht="15">
      <c r="D73" s="5"/>
    </row>
    <row r="74" s="1" customFormat="1" ht="15">
      <c r="D74" s="5"/>
    </row>
    <row r="75" s="1" customFormat="1" ht="15">
      <c r="D75" s="5"/>
    </row>
    <row r="76" s="1" customFormat="1" ht="15">
      <c r="D76" s="5"/>
    </row>
    <row r="77" s="1" customFormat="1" ht="15">
      <c r="D77" s="5"/>
    </row>
    <row r="78" s="1" customFormat="1" ht="15">
      <c r="D78" s="5"/>
    </row>
    <row r="79" s="1" customFormat="1" ht="15">
      <c r="D79" s="5"/>
    </row>
  </sheetData>
  <sheetProtection sheet="1" objects="1" scenarios="1"/>
  <mergeCells count="53">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20:B20"/>
    <mergeCell ref="A30:B30"/>
    <mergeCell ref="A31:B31"/>
    <mergeCell ref="A32:B32"/>
    <mergeCell ref="A33:B33"/>
    <mergeCell ref="A34:B34"/>
    <mergeCell ref="A35:B35"/>
    <mergeCell ref="A36:B36"/>
    <mergeCell ref="A37:B37"/>
    <mergeCell ref="A38:B38"/>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7:B67"/>
  </mergeCells>
  <hyperlinks>
    <hyperlink ref="A67" location="Sommaire!A1" display="Retour sommaire"/>
  </hyperlinks>
  <printOptions/>
  <pageMargins left="0.2" right="0.19652777777777777" top="0.6305555555555555" bottom="0.5597222222222222" header="0.1902777777777778" footer="0.3"/>
  <pageSetup firstPageNumber="3" useFirstPageNumber="1" fitToHeight="1" fitToWidth="1" horizontalDpi="300" verticalDpi="300" orientation="landscape" paperSize="9"/>
  <headerFooter alignWithMargins="0">
    <oddHeader>&amp;C&amp;"Arial,Gras"&amp;14PLAN DE TRESORERIE</oddHeader>
    <oddFooter>&amp;C&amp;F&amp;RPage &amp;P</oddFooter>
  </headerFooter>
  <legacyDrawing r:id="rId2"/>
</worksheet>
</file>

<file path=xl/worksheets/sheet5.xml><?xml version="1.0" encoding="utf-8"?>
<worksheet xmlns="http://schemas.openxmlformats.org/spreadsheetml/2006/main" xmlns:r="http://schemas.openxmlformats.org/officeDocument/2006/relationships">
  <sheetPr codeName="Feuil6"/>
  <dimension ref="A2:L109"/>
  <sheetViews>
    <sheetView showGridLines="0" workbookViewId="0" topLeftCell="A1">
      <selection activeCell="A1" sqref="A1"/>
    </sheetView>
  </sheetViews>
  <sheetFormatPr defaultColWidth="11.421875" defaultRowHeight="12.75"/>
  <cols>
    <col min="1" max="1" width="29.57421875" style="184" customWidth="1"/>
    <col min="2" max="2" width="15.7109375" style="184" customWidth="1"/>
    <col min="3" max="3" width="12.00390625" style="184" customWidth="1"/>
    <col min="4" max="4" width="14.7109375" style="184" customWidth="1"/>
    <col min="5" max="5" width="9.140625" style="184" customWidth="1"/>
    <col min="6" max="6" width="12.57421875" style="185" customWidth="1"/>
    <col min="7" max="7" width="13.00390625" style="184" customWidth="1"/>
    <col min="8" max="8" width="16.00390625" style="184" customWidth="1"/>
    <col min="9" max="28" width="0" style="184" hidden="1" customWidth="1"/>
    <col min="29" max="16384" width="11.421875" style="184" customWidth="1"/>
  </cols>
  <sheetData>
    <row r="2" spans="1:9" ht="13.5">
      <c r="A2" s="186" t="s">
        <v>139</v>
      </c>
      <c r="B2" s="186"/>
      <c r="C2" s="186"/>
      <c r="D2" s="186"/>
      <c r="E2" s="186"/>
      <c r="F2" s="186"/>
      <c r="G2" s="186"/>
      <c r="H2" s="186"/>
      <c r="I2" s="38"/>
    </row>
    <row r="3" spans="3:12" ht="13.5">
      <c r="C3" s="187"/>
      <c r="D3" s="188"/>
      <c r="E3" s="188"/>
      <c r="F3" s="189"/>
      <c r="G3" s="188"/>
      <c r="H3" s="188"/>
      <c r="I3" s="188"/>
      <c r="J3" s="188"/>
      <c r="L3" s="188"/>
    </row>
    <row r="4" spans="1:10" ht="13.5">
      <c r="A4" s="190"/>
      <c r="B4" s="191"/>
      <c r="C4" s="191"/>
      <c r="D4" s="191"/>
      <c r="E4" s="191"/>
      <c r="F4" s="192"/>
      <c r="G4" s="191"/>
      <c r="H4" s="191"/>
      <c r="I4" s="191"/>
      <c r="J4" s="191"/>
    </row>
    <row r="5" spans="1:2" ht="15">
      <c r="A5" s="193" t="s">
        <v>140</v>
      </c>
      <c r="B5" s="193"/>
    </row>
    <row r="6" spans="1:10" ht="15">
      <c r="A6" s="194" t="s">
        <v>141</v>
      </c>
      <c r="B6" s="195">
        <v>12</v>
      </c>
      <c r="C6" s="196" t="s">
        <v>142</v>
      </c>
      <c r="D6" s="188"/>
      <c r="E6" s="188"/>
      <c r="F6" s="189"/>
      <c r="G6" s="188"/>
      <c r="H6" s="188"/>
      <c r="I6" s="188"/>
      <c r="J6" s="188"/>
    </row>
    <row r="7" spans="1:8" ht="15">
      <c r="A7" s="197" t="s">
        <v>143</v>
      </c>
      <c r="B7" s="197" t="s">
        <v>144</v>
      </c>
      <c r="C7" s="197" t="s">
        <v>145</v>
      </c>
      <c r="D7" s="197" t="s">
        <v>146</v>
      </c>
      <c r="E7" s="198" t="s">
        <v>147</v>
      </c>
      <c r="F7" s="197" t="s">
        <v>148</v>
      </c>
      <c r="G7" s="197" t="s">
        <v>148</v>
      </c>
      <c r="H7" s="197" t="s">
        <v>149</v>
      </c>
    </row>
    <row r="8" spans="1:11" ht="15">
      <c r="A8" s="199"/>
      <c r="B8" s="200" t="s">
        <v>150</v>
      </c>
      <c r="C8" s="200" t="s">
        <v>151</v>
      </c>
      <c r="D8" s="200" t="s">
        <v>152</v>
      </c>
      <c r="E8" s="198"/>
      <c r="F8" s="201" t="s">
        <v>153</v>
      </c>
      <c r="G8" s="201" t="s">
        <v>154</v>
      </c>
      <c r="H8" s="200" t="s">
        <v>155</v>
      </c>
      <c r="J8" s="202">
        <f>12-C9</f>
        <v>0</v>
      </c>
      <c r="K8" s="203"/>
    </row>
    <row r="9" spans="1:11" ht="15">
      <c r="A9" s="204" t="s">
        <v>156</v>
      </c>
      <c r="B9" s="205"/>
      <c r="C9" s="206">
        <v>12</v>
      </c>
      <c r="D9" s="207"/>
      <c r="E9" s="208">
        <v>0.43</v>
      </c>
      <c r="F9" s="209">
        <f aca="true" t="shared" si="0" ref="F9:F15">D9*C9*B9</f>
        <v>0</v>
      </c>
      <c r="G9" s="209">
        <f>F9*(1+E9)</f>
        <v>0</v>
      </c>
      <c r="H9" s="207"/>
      <c r="J9" s="203">
        <f>B9*C9*(1/12)</f>
        <v>0</v>
      </c>
      <c r="K9" s="203"/>
    </row>
    <row r="10" spans="1:11" ht="15">
      <c r="A10" s="210" t="s">
        <v>157</v>
      </c>
      <c r="B10" s="205"/>
      <c r="C10" s="206">
        <v>12</v>
      </c>
      <c r="D10" s="207"/>
      <c r="E10" s="208">
        <v>0.43</v>
      </c>
      <c r="F10" s="209">
        <f t="shared" si="0"/>
        <v>0</v>
      </c>
      <c r="G10" s="209">
        <f>F10*(1+E10)</f>
        <v>0</v>
      </c>
      <c r="H10" s="207"/>
      <c r="J10" s="203">
        <f aca="true" t="shared" si="1" ref="J10:J15">B10*C10*(1/12)</f>
        <v>0</v>
      </c>
      <c r="K10" s="203"/>
    </row>
    <row r="11" spans="1:11" ht="15">
      <c r="A11" s="204" t="s">
        <v>158</v>
      </c>
      <c r="B11" s="205"/>
      <c r="C11" s="206"/>
      <c r="D11" s="207"/>
      <c r="E11" s="208">
        <v>0.43</v>
      </c>
      <c r="F11" s="209">
        <f t="shared" si="0"/>
        <v>0</v>
      </c>
      <c r="G11" s="209">
        <f>F11*(1+E11)</f>
        <v>0</v>
      </c>
      <c r="H11" s="207"/>
      <c r="J11" s="203">
        <f t="shared" si="1"/>
        <v>0</v>
      </c>
      <c r="K11" s="203"/>
    </row>
    <row r="12" spans="1:11" ht="15">
      <c r="A12" s="211" t="s">
        <v>159</v>
      </c>
      <c r="B12" s="205"/>
      <c r="C12" s="206"/>
      <c r="D12" s="207"/>
      <c r="E12" s="212"/>
      <c r="F12" s="209">
        <f t="shared" si="0"/>
        <v>0</v>
      </c>
      <c r="G12" s="209">
        <f>F12*1.2</f>
        <v>0</v>
      </c>
      <c r="H12" s="213">
        <f>B66</f>
        <v>0</v>
      </c>
      <c r="J12" s="203">
        <f t="shared" si="1"/>
        <v>0</v>
      </c>
      <c r="K12" s="203"/>
    </row>
    <row r="13" spans="1:11" ht="15">
      <c r="A13" s="214" t="s">
        <v>160</v>
      </c>
      <c r="B13" s="205"/>
      <c r="C13" s="206"/>
      <c r="D13" s="207"/>
      <c r="E13" s="212"/>
      <c r="F13" s="209">
        <f t="shared" si="0"/>
        <v>0</v>
      </c>
      <c r="G13" s="209">
        <f>F13*1.2</f>
        <v>0</v>
      </c>
      <c r="H13" s="213"/>
      <c r="J13" s="203">
        <f t="shared" si="1"/>
        <v>0</v>
      </c>
      <c r="K13" s="203"/>
    </row>
    <row r="14" spans="1:11" ht="15">
      <c r="A14" s="214" t="s">
        <v>161</v>
      </c>
      <c r="B14" s="205"/>
      <c r="C14" s="206"/>
      <c r="D14" s="207"/>
      <c r="E14" s="212"/>
      <c r="F14" s="209">
        <f t="shared" si="0"/>
        <v>0</v>
      </c>
      <c r="G14" s="209">
        <f>F14*1.2</f>
        <v>0</v>
      </c>
      <c r="H14" s="213">
        <f>B100</f>
        <v>0</v>
      </c>
      <c r="J14" s="203">
        <f t="shared" si="1"/>
        <v>0</v>
      </c>
      <c r="K14" s="203"/>
    </row>
    <row r="15" spans="1:11" ht="15">
      <c r="A15" s="215" t="s">
        <v>162</v>
      </c>
      <c r="B15" s="205"/>
      <c r="C15" s="206"/>
      <c r="D15" s="207"/>
      <c r="E15" s="212"/>
      <c r="F15" s="209">
        <f t="shared" si="0"/>
        <v>0</v>
      </c>
      <c r="G15" s="216">
        <f>F15*1.43</f>
        <v>0</v>
      </c>
      <c r="H15" s="217">
        <f>G15*0.8</f>
        <v>0</v>
      </c>
      <c r="J15" s="203">
        <f t="shared" si="1"/>
        <v>0</v>
      </c>
      <c r="K15" s="203"/>
    </row>
    <row r="16" spans="1:11" ht="15">
      <c r="A16" s="218" t="s">
        <v>163</v>
      </c>
      <c r="B16" s="219">
        <f>SUM(B9:B15)</f>
        <v>0</v>
      </c>
      <c r="C16" s="220">
        <f>+SUM(C9*B9)+SUM(C11*B11)++SUM(C15*B15)</f>
        <v>0</v>
      </c>
      <c r="D16" s="221">
        <f>SUM(D9:D15)</f>
        <v>0</v>
      </c>
      <c r="E16" s="221"/>
      <c r="F16" s="221">
        <f>SUM(F9:F15)</f>
        <v>0</v>
      </c>
      <c r="G16" s="221">
        <f>SUM(G9:G15)</f>
        <v>0</v>
      </c>
      <c r="H16" s="221">
        <f>SUM(H9:H15)</f>
        <v>0</v>
      </c>
      <c r="J16" s="203"/>
      <c r="K16" s="203"/>
    </row>
    <row r="17" spans="2:10" s="38" customFormat="1" ht="15">
      <c r="B17" s="222" t="s">
        <v>164</v>
      </c>
      <c r="C17" s="223">
        <f>SUM(J9:J15)</f>
        <v>0</v>
      </c>
      <c r="D17" s="224"/>
      <c r="E17" s="224"/>
      <c r="F17" s="225"/>
      <c r="G17" s="222"/>
      <c r="H17" s="226"/>
      <c r="I17" s="226"/>
      <c r="J17" s="222"/>
    </row>
    <row r="18" ht="15"/>
    <row r="19" ht="13.5">
      <c r="A19" s="38" t="s">
        <v>165</v>
      </c>
    </row>
    <row r="20" spans="1:8" ht="13.5">
      <c r="A20" s="197" t="s">
        <v>143</v>
      </c>
      <c r="B20" s="197" t="s">
        <v>144</v>
      </c>
      <c r="C20" s="197" t="s">
        <v>145</v>
      </c>
      <c r="D20" s="197" t="s">
        <v>146</v>
      </c>
      <c r="E20" s="198" t="s">
        <v>147</v>
      </c>
      <c r="F20" s="197" t="s">
        <v>148</v>
      </c>
      <c r="G20" s="197" t="s">
        <v>148</v>
      </c>
      <c r="H20" s="197" t="s">
        <v>149</v>
      </c>
    </row>
    <row r="21" spans="1:8" ht="15">
      <c r="A21" s="199"/>
      <c r="B21" s="200" t="s">
        <v>150</v>
      </c>
      <c r="C21" s="200" t="s">
        <v>151</v>
      </c>
      <c r="D21" s="200" t="s">
        <v>152</v>
      </c>
      <c r="E21" s="198"/>
      <c r="F21" s="201" t="s">
        <v>153</v>
      </c>
      <c r="G21" s="201" t="s">
        <v>154</v>
      </c>
      <c r="H21" s="200" t="s">
        <v>155</v>
      </c>
    </row>
    <row r="22" spans="1:8" ht="15">
      <c r="A22" s="227" t="s">
        <v>156</v>
      </c>
      <c r="B22" s="205"/>
      <c r="C22" s="206"/>
      <c r="D22" s="207"/>
      <c r="E22" s="208">
        <v>0.43</v>
      </c>
      <c r="F22" s="209">
        <f>D22*C22*B22</f>
        <v>0</v>
      </c>
      <c r="G22" s="209">
        <f>F22*(1+E22)</f>
        <v>0</v>
      </c>
      <c r="H22" s="207"/>
    </row>
    <row r="23" spans="1:8" ht="15">
      <c r="A23" s="227" t="s">
        <v>157</v>
      </c>
      <c r="B23" s="205"/>
      <c r="C23" s="206"/>
      <c r="D23" s="207"/>
      <c r="E23" s="208">
        <v>0.43</v>
      </c>
      <c r="F23" s="209">
        <f aca="true" t="shared" si="2" ref="F23:F32">D23*C23*B23</f>
        <v>0</v>
      </c>
      <c r="G23" s="209">
        <f>F23*(1+E23)</f>
        <v>0</v>
      </c>
      <c r="H23" s="207"/>
    </row>
    <row r="24" spans="1:8" ht="15">
      <c r="A24" s="228" t="s">
        <v>158</v>
      </c>
      <c r="B24" s="205"/>
      <c r="C24" s="206"/>
      <c r="D24" s="207"/>
      <c r="E24" s="208">
        <v>0.43</v>
      </c>
      <c r="F24" s="209">
        <f t="shared" si="2"/>
        <v>0</v>
      </c>
      <c r="G24" s="209">
        <f>F24*(1+E24)</f>
        <v>0</v>
      </c>
      <c r="H24" s="207"/>
    </row>
    <row r="25" spans="1:8" ht="15">
      <c r="A25" s="227" t="s">
        <v>166</v>
      </c>
      <c r="B25" s="205"/>
      <c r="C25" s="206"/>
      <c r="D25" s="207"/>
      <c r="E25" s="209"/>
      <c r="F25" s="209">
        <f t="shared" si="2"/>
        <v>0</v>
      </c>
      <c r="G25" s="209">
        <f>F25*1.2</f>
        <v>0</v>
      </c>
      <c r="H25" s="213">
        <f>B73</f>
        <v>0</v>
      </c>
    </row>
    <row r="26" spans="1:8" ht="15">
      <c r="A26" s="227" t="s">
        <v>167</v>
      </c>
      <c r="B26" s="205"/>
      <c r="C26" s="206"/>
      <c r="D26" s="207"/>
      <c r="E26" s="209"/>
      <c r="F26" s="209">
        <f t="shared" si="2"/>
        <v>0</v>
      </c>
      <c r="G26" s="209">
        <f>F26*1.43</f>
        <v>0</v>
      </c>
      <c r="H26" s="213">
        <f>C90</f>
        <v>0</v>
      </c>
    </row>
    <row r="27" spans="1:8" ht="15">
      <c r="A27" s="227" t="s">
        <v>168</v>
      </c>
      <c r="B27" s="205"/>
      <c r="C27" s="206"/>
      <c r="D27" s="207"/>
      <c r="E27" s="209"/>
      <c r="F27" s="209">
        <f t="shared" si="2"/>
        <v>0</v>
      </c>
      <c r="G27" s="209">
        <f>F27*1.43</f>
        <v>0</v>
      </c>
      <c r="H27" s="213">
        <f>C107</f>
        <v>0</v>
      </c>
    </row>
    <row r="28" spans="1:8" ht="15">
      <c r="A28" s="215" t="s">
        <v>169</v>
      </c>
      <c r="B28" s="205"/>
      <c r="C28" s="206"/>
      <c r="D28" s="207"/>
      <c r="E28" s="209"/>
      <c r="F28" s="209">
        <v>0</v>
      </c>
      <c r="G28" s="209">
        <v>0</v>
      </c>
      <c r="H28" s="207">
        <v>0</v>
      </c>
    </row>
    <row r="29" spans="1:8" ht="15">
      <c r="A29" s="229" t="s">
        <v>170</v>
      </c>
      <c r="B29" s="205"/>
      <c r="C29" s="206"/>
      <c r="D29" s="207"/>
      <c r="E29" s="209"/>
      <c r="F29" s="209">
        <f t="shared" si="2"/>
        <v>0</v>
      </c>
      <c r="G29" s="209">
        <f>F29*1.2</f>
        <v>0</v>
      </c>
      <c r="H29" s="213">
        <f>C66</f>
        <v>0</v>
      </c>
    </row>
    <row r="30" spans="1:8" ht="15">
      <c r="A30" s="229" t="s">
        <v>171</v>
      </c>
      <c r="B30" s="205"/>
      <c r="C30" s="206"/>
      <c r="D30" s="207"/>
      <c r="E30" s="209"/>
      <c r="F30" s="209">
        <f t="shared" si="2"/>
        <v>0</v>
      </c>
      <c r="G30" s="209">
        <f>F30*1.2</f>
        <v>0</v>
      </c>
      <c r="H30" s="213">
        <f>C83</f>
        <v>0</v>
      </c>
    </row>
    <row r="31" spans="1:8" ht="15">
      <c r="A31" s="229" t="s">
        <v>172</v>
      </c>
      <c r="B31" s="205"/>
      <c r="C31" s="206"/>
      <c r="D31" s="207"/>
      <c r="E31" s="209"/>
      <c r="F31" s="209">
        <f t="shared" si="2"/>
        <v>0</v>
      </c>
      <c r="G31" s="209">
        <f>F31*1.2</f>
        <v>0</v>
      </c>
      <c r="H31" s="213">
        <f>C100</f>
        <v>0</v>
      </c>
    </row>
    <row r="32" spans="1:8" ht="15">
      <c r="A32" s="215" t="s">
        <v>162</v>
      </c>
      <c r="B32" s="205"/>
      <c r="C32" s="206"/>
      <c r="D32" s="207"/>
      <c r="E32" s="209"/>
      <c r="F32" s="209">
        <f t="shared" si="2"/>
        <v>0</v>
      </c>
      <c r="G32" s="216">
        <f>F32*1.43</f>
        <v>0</v>
      </c>
      <c r="H32" s="217">
        <f>G32*0.8</f>
        <v>0</v>
      </c>
    </row>
    <row r="33" spans="1:8" ht="15">
      <c r="A33" s="219" t="s">
        <v>163</v>
      </c>
      <c r="B33" s="219">
        <f>SUM(B22:B32)</f>
        <v>0</v>
      </c>
      <c r="C33" s="220">
        <f>SUM(C22:C32)</f>
        <v>0</v>
      </c>
      <c r="D33" s="221">
        <f>SUM(D22:D32)</f>
        <v>0</v>
      </c>
      <c r="E33" s="221"/>
      <c r="F33" s="221">
        <f>SUM(F22:F32)</f>
        <v>0</v>
      </c>
      <c r="G33" s="221">
        <f>SUM(G22:G31)</f>
        <v>0</v>
      </c>
      <c r="H33" s="221">
        <f>SUM(H22:H31)</f>
        <v>0</v>
      </c>
    </row>
    <row r="34" spans="2:10" s="38" customFormat="1" ht="15">
      <c r="B34" s="222"/>
      <c r="C34" s="223"/>
      <c r="D34" s="224"/>
      <c r="E34" s="224"/>
      <c r="F34" s="225"/>
      <c r="G34" s="222"/>
      <c r="H34" s="222"/>
      <c r="I34" s="222"/>
      <c r="J34" s="222"/>
    </row>
    <row r="36" ht="13.5">
      <c r="A36" s="38" t="s">
        <v>173</v>
      </c>
    </row>
    <row r="37" spans="1:8" ht="13.5">
      <c r="A37" s="197" t="s">
        <v>143</v>
      </c>
      <c r="B37" s="197" t="s">
        <v>144</v>
      </c>
      <c r="C37" s="197" t="s">
        <v>145</v>
      </c>
      <c r="D37" s="197" t="s">
        <v>146</v>
      </c>
      <c r="E37" s="198" t="s">
        <v>147</v>
      </c>
      <c r="F37" s="197" t="s">
        <v>148</v>
      </c>
      <c r="G37" s="197" t="s">
        <v>148</v>
      </c>
      <c r="H37" s="197" t="s">
        <v>149</v>
      </c>
    </row>
    <row r="38" spans="1:8" ht="15" customHeight="1">
      <c r="A38" s="199"/>
      <c r="B38" s="200" t="s">
        <v>150</v>
      </c>
      <c r="C38" s="200" t="s">
        <v>151</v>
      </c>
      <c r="D38" s="200" t="s">
        <v>152</v>
      </c>
      <c r="E38" s="198"/>
      <c r="F38" s="201" t="s">
        <v>153</v>
      </c>
      <c r="G38" s="201" t="s">
        <v>154</v>
      </c>
      <c r="H38" s="200" t="s">
        <v>155</v>
      </c>
    </row>
    <row r="39" spans="1:8" ht="13.5">
      <c r="A39" s="227" t="s">
        <v>156</v>
      </c>
      <c r="B39" s="205"/>
      <c r="C39" s="206"/>
      <c r="D39" s="207"/>
      <c r="E39" s="208">
        <v>0.43</v>
      </c>
      <c r="F39" s="209">
        <f>D39*C39*B39</f>
        <v>0</v>
      </c>
      <c r="G39" s="209">
        <f>F39*(1+E39)</f>
        <v>0</v>
      </c>
      <c r="H39" s="207"/>
    </row>
    <row r="40" spans="1:8" ht="15">
      <c r="A40" s="227" t="s">
        <v>157</v>
      </c>
      <c r="B40" s="205"/>
      <c r="C40" s="206"/>
      <c r="D40" s="207"/>
      <c r="E40" s="208">
        <v>0.43</v>
      </c>
      <c r="F40" s="209">
        <f aca="true" t="shared" si="3" ref="F40:F49">D40*C40*B40</f>
        <v>0</v>
      </c>
      <c r="G40" s="209">
        <f>F40*(1+E40)</f>
        <v>0</v>
      </c>
      <c r="H40" s="207"/>
    </row>
    <row r="41" spans="1:8" ht="15">
      <c r="A41" s="228" t="s">
        <v>158</v>
      </c>
      <c r="B41" s="205"/>
      <c r="C41" s="206"/>
      <c r="D41" s="207"/>
      <c r="E41" s="208">
        <v>0.43</v>
      </c>
      <c r="F41" s="209">
        <f t="shared" si="3"/>
        <v>0</v>
      </c>
      <c r="G41" s="209">
        <f>F41*(1+E41)</f>
        <v>0</v>
      </c>
      <c r="H41" s="207"/>
    </row>
    <row r="42" spans="1:8" ht="15">
      <c r="A42" s="227" t="s">
        <v>166</v>
      </c>
      <c r="B42" s="205"/>
      <c r="C42" s="206"/>
      <c r="D42" s="207"/>
      <c r="E42" s="209"/>
      <c r="F42" s="209">
        <f t="shared" si="3"/>
        <v>0</v>
      </c>
      <c r="G42" s="230">
        <f>F42*1.2</f>
        <v>0</v>
      </c>
      <c r="H42" s="231">
        <f>C73</f>
        <v>0</v>
      </c>
    </row>
    <row r="43" spans="1:8" ht="15">
      <c r="A43" s="227" t="s">
        <v>167</v>
      </c>
      <c r="B43" s="205"/>
      <c r="C43" s="206"/>
      <c r="D43" s="207"/>
      <c r="E43" s="209"/>
      <c r="F43" s="209">
        <f t="shared" si="3"/>
        <v>0</v>
      </c>
      <c r="G43" s="230">
        <f>F43*1.43</f>
        <v>0</v>
      </c>
      <c r="H43" s="231">
        <f>D90</f>
        <v>0</v>
      </c>
    </row>
    <row r="44" spans="1:8" ht="15">
      <c r="A44" s="227" t="s">
        <v>168</v>
      </c>
      <c r="B44" s="205"/>
      <c r="C44" s="206"/>
      <c r="D44" s="207"/>
      <c r="E44" s="209"/>
      <c r="F44" s="209">
        <f t="shared" si="3"/>
        <v>0</v>
      </c>
      <c r="G44" s="230">
        <f>F44*1.43</f>
        <v>0</v>
      </c>
      <c r="H44" s="231">
        <f>D107</f>
        <v>0</v>
      </c>
    </row>
    <row r="45" spans="1:8" ht="15">
      <c r="A45" s="215" t="s">
        <v>169</v>
      </c>
      <c r="B45" s="205"/>
      <c r="C45" s="206"/>
      <c r="D45" s="207"/>
      <c r="E45" s="209"/>
      <c r="F45" s="209">
        <f t="shared" si="3"/>
        <v>0</v>
      </c>
      <c r="G45" s="209">
        <f>F45*1.43</f>
        <v>0</v>
      </c>
      <c r="H45" s="207">
        <f>G45*0.8</f>
        <v>0</v>
      </c>
    </row>
    <row r="46" spans="1:8" ht="15">
      <c r="A46" s="229" t="s">
        <v>170</v>
      </c>
      <c r="B46" s="205"/>
      <c r="C46" s="206"/>
      <c r="D46" s="207"/>
      <c r="E46" s="209"/>
      <c r="F46" s="209">
        <f t="shared" si="3"/>
        <v>0</v>
      </c>
      <c r="G46" s="209">
        <f>F46*1.2</f>
        <v>0</v>
      </c>
      <c r="H46" s="231">
        <f>D66</f>
        <v>0</v>
      </c>
    </row>
    <row r="47" spans="1:8" ht="15">
      <c r="A47" s="211" t="s">
        <v>171</v>
      </c>
      <c r="B47" s="205"/>
      <c r="C47" s="206"/>
      <c r="D47" s="207"/>
      <c r="E47" s="209"/>
      <c r="F47" s="209">
        <f t="shared" si="3"/>
        <v>0</v>
      </c>
      <c r="G47" s="230">
        <f>F47*1.43</f>
        <v>0</v>
      </c>
      <c r="H47" s="231">
        <f>D83</f>
        <v>0</v>
      </c>
    </row>
    <row r="48" spans="1:8" ht="15">
      <c r="A48" s="229" t="s">
        <v>172</v>
      </c>
      <c r="B48" s="205"/>
      <c r="C48" s="206"/>
      <c r="D48" s="207"/>
      <c r="E48" s="209"/>
      <c r="F48" s="209">
        <f t="shared" si="3"/>
        <v>0</v>
      </c>
      <c r="G48" s="230">
        <f>F48*1.43</f>
        <v>0</v>
      </c>
      <c r="H48" s="231">
        <f>D100</f>
        <v>0</v>
      </c>
    </row>
    <row r="49" spans="1:8" ht="15">
      <c r="A49" s="215" t="s">
        <v>162</v>
      </c>
      <c r="B49" s="205"/>
      <c r="C49" s="206"/>
      <c r="D49" s="207"/>
      <c r="E49" s="209"/>
      <c r="F49" s="209">
        <f t="shared" si="3"/>
        <v>0</v>
      </c>
      <c r="G49" s="216">
        <f>F49*1.43</f>
        <v>0</v>
      </c>
      <c r="H49" s="217">
        <f>G49*0.8</f>
        <v>0</v>
      </c>
    </row>
    <row r="50" spans="1:8" ht="15">
      <c r="A50" s="218" t="s">
        <v>163</v>
      </c>
      <c r="B50" s="219">
        <f>SUM(B39:B49)</f>
        <v>0</v>
      </c>
      <c r="C50" s="220">
        <f>SUM(C39:C49)</f>
        <v>0</v>
      </c>
      <c r="D50" s="221">
        <f>SUM(D39:D49)</f>
        <v>0</v>
      </c>
      <c r="E50" s="221"/>
      <c r="F50" s="232"/>
      <c r="G50" s="221">
        <f>SUM(G39:G49)</f>
        <v>0</v>
      </c>
      <c r="H50" s="221">
        <f>SUM(H39:H49)</f>
        <v>0</v>
      </c>
    </row>
    <row r="51" spans="1:10" ht="15">
      <c r="A51" s="38"/>
      <c r="B51" s="222"/>
      <c r="C51" s="223"/>
      <c r="D51" s="224"/>
      <c r="E51" s="224"/>
      <c r="F51" s="225"/>
      <c r="G51" s="222"/>
      <c r="H51" s="222"/>
      <c r="I51" s="222"/>
      <c r="J51" s="222"/>
    </row>
    <row r="52" spans="1:10" ht="13.5">
      <c r="A52" s="38"/>
      <c r="B52" s="222"/>
      <c r="C52" s="222">
        <f>C51/151.57/12</f>
        <v>0</v>
      </c>
      <c r="D52" s="222"/>
      <c r="E52" s="222"/>
      <c r="F52" s="226"/>
      <c r="G52" s="222"/>
      <c r="H52" s="222"/>
      <c r="I52" s="233"/>
      <c r="J52" s="234"/>
    </row>
    <row r="53" spans="1:10" ht="13.5">
      <c r="A53" s="38"/>
      <c r="B53" s="38"/>
      <c r="C53" s="38"/>
      <c r="D53" s="38"/>
      <c r="E53" s="38"/>
      <c r="F53" s="19"/>
      <c r="G53" s="38"/>
      <c r="H53" s="38"/>
      <c r="J53" s="235"/>
    </row>
    <row r="54" spans="1:10" ht="15">
      <c r="A54" s="182" t="s">
        <v>43</v>
      </c>
      <c r="B54" s="182"/>
      <c r="C54" s="117"/>
      <c r="D54" s="38"/>
      <c r="E54" s="38"/>
      <c r="F54" s="19"/>
      <c r="G54" s="38"/>
      <c r="H54" s="38"/>
      <c r="I54" s="38"/>
      <c r="J54" s="38"/>
    </row>
    <row r="55" spans="1:10" ht="13.5">
      <c r="A55" s="19"/>
      <c r="B55" s="236"/>
      <c r="C55" s="19"/>
      <c r="D55" s="19"/>
      <c r="E55" s="19"/>
      <c r="F55" s="19"/>
      <c r="G55" s="19"/>
      <c r="H55" s="237"/>
      <c r="I55" s="237"/>
      <c r="J55" s="19"/>
    </row>
    <row r="56" spans="1:10" ht="13.5">
      <c r="A56" s="19"/>
      <c r="B56" s="236"/>
      <c r="C56" s="19"/>
      <c r="D56" s="19"/>
      <c r="E56" s="19"/>
      <c r="F56" s="19"/>
      <c r="G56" s="185"/>
      <c r="H56" s="185"/>
      <c r="I56" s="185"/>
      <c r="J56" s="185"/>
    </row>
    <row r="59" spans="1:9" ht="13.5">
      <c r="A59" s="238" t="s">
        <v>174</v>
      </c>
      <c r="B59" s="239" t="s">
        <v>175</v>
      </c>
      <c r="H59" s="38"/>
      <c r="I59" s="240"/>
    </row>
    <row r="60" spans="8:9" ht="13.5">
      <c r="H60" s="38"/>
      <c r="I60" s="240"/>
    </row>
    <row r="61" ht="13.5">
      <c r="A61" s="184" t="s">
        <v>176</v>
      </c>
    </row>
    <row r="62" spans="1:9" ht="13.5">
      <c r="A62" s="184" t="s">
        <v>177</v>
      </c>
      <c r="C62" s="241">
        <v>433.06</v>
      </c>
      <c r="I62" s="242"/>
    </row>
    <row r="63" spans="2:9" ht="13.5">
      <c r="B63" s="243" t="s">
        <v>178</v>
      </c>
      <c r="C63" s="243" t="s">
        <v>179</v>
      </c>
      <c r="D63" s="243" t="s">
        <v>180</v>
      </c>
      <c r="E63" s="191"/>
      <c r="I63" s="191"/>
    </row>
    <row r="64" spans="1:9" ht="13.5">
      <c r="A64" s="184" t="s">
        <v>181</v>
      </c>
      <c r="B64" s="244">
        <f>C62*B12*C12</f>
        <v>0</v>
      </c>
      <c r="C64" s="244">
        <f>B29*C29*C62</f>
        <v>0</v>
      </c>
      <c r="D64" s="244">
        <f>B46*C46*C62</f>
        <v>0</v>
      </c>
      <c r="E64" s="245"/>
      <c r="I64" s="191"/>
    </row>
    <row r="65" spans="1:9" ht="13.5">
      <c r="A65" s="184" t="s">
        <v>182</v>
      </c>
      <c r="B65" s="244">
        <f>(G12-B64)*0.75</f>
        <v>0</v>
      </c>
      <c r="C65" s="244">
        <f>(G29-C64)*0.75</f>
        <v>0</v>
      </c>
      <c r="D65" s="244">
        <f>(G46-D64)*0.75</f>
        <v>0</v>
      </c>
      <c r="E65" s="245"/>
      <c r="I65" s="191"/>
    </row>
    <row r="66" spans="1:9" ht="13.5">
      <c r="A66" s="184" t="s">
        <v>183</v>
      </c>
      <c r="B66" s="244">
        <f>SUM(B64:B65)</f>
        <v>0</v>
      </c>
      <c r="C66" s="244">
        <f>SUM(C64:C65)</f>
        <v>0</v>
      </c>
      <c r="D66" s="244">
        <f>SUM(D64:D65)</f>
        <v>0</v>
      </c>
      <c r="E66" s="245"/>
      <c r="I66" s="191"/>
    </row>
    <row r="67" spans="2:5" ht="13.5">
      <c r="B67" s="191"/>
      <c r="C67" s="191"/>
      <c r="D67" s="191"/>
      <c r="E67" s="191"/>
    </row>
    <row r="68" spans="2:8" ht="13.5">
      <c r="B68" s="184" t="s">
        <v>166</v>
      </c>
      <c r="D68" s="191"/>
      <c r="E68" s="191"/>
      <c r="G68" s="246"/>
      <c r="H68" s="246"/>
    </row>
    <row r="69" spans="2:8" ht="13.5">
      <c r="B69" s="184" t="s">
        <v>177</v>
      </c>
      <c r="D69" s="191"/>
      <c r="E69" s="191"/>
      <c r="G69" s="246"/>
      <c r="H69" s="246"/>
    </row>
    <row r="70" spans="2:8" ht="13.5">
      <c r="B70" s="243" t="s">
        <v>179</v>
      </c>
      <c r="C70" s="243" t="s">
        <v>180</v>
      </c>
      <c r="D70" s="191"/>
      <c r="E70" s="191"/>
      <c r="G70" s="246"/>
      <c r="H70" s="246"/>
    </row>
    <row r="71" spans="2:8" ht="13.5">
      <c r="B71" s="244">
        <f>B25*C25*C62</f>
        <v>0</v>
      </c>
      <c r="C71" s="244">
        <f>B42*C42*C62</f>
        <v>0</v>
      </c>
      <c r="D71" s="191"/>
      <c r="E71" s="191"/>
      <c r="G71" s="246"/>
      <c r="H71" s="246"/>
    </row>
    <row r="72" spans="2:8" ht="13.5">
      <c r="B72" s="244">
        <f>(G43-B71)*0.5</f>
        <v>0</v>
      </c>
      <c r="C72" s="244">
        <f>G46-(C71)*0.5</f>
        <v>0</v>
      </c>
      <c r="D72" s="191"/>
      <c r="E72" s="191"/>
      <c r="G72" s="246"/>
      <c r="H72" s="246"/>
    </row>
    <row r="73" spans="2:3" ht="13.5">
      <c r="B73" s="244">
        <f>SUM(B71:B72)</f>
        <v>0</v>
      </c>
      <c r="C73" s="244">
        <f>SUM(C71:C72)</f>
        <v>0</v>
      </c>
    </row>
    <row r="74" spans="2:3" ht="13.5">
      <c r="B74" s="246">
        <f>C66+B73</f>
        <v>0</v>
      </c>
      <c r="C74" s="246">
        <f>D66+C73</f>
        <v>0</v>
      </c>
    </row>
    <row r="75" spans="1:3" ht="13.5">
      <c r="A75" s="239" t="s">
        <v>184</v>
      </c>
      <c r="B75" s="246"/>
      <c r="C75" s="246"/>
    </row>
    <row r="78" spans="1:2" ht="13.5">
      <c r="A78" s="184" t="s">
        <v>185</v>
      </c>
      <c r="B78" s="239" t="s">
        <v>175</v>
      </c>
    </row>
    <row r="79" spans="2:3" ht="13.5">
      <c r="B79" s="184" t="s">
        <v>186</v>
      </c>
      <c r="C79" s="242">
        <f>'Données historiques_ constantes'!B50</f>
        <v>1258.031</v>
      </c>
    </row>
    <row r="80" spans="1:5" ht="13.5">
      <c r="A80" s="184" t="s">
        <v>187</v>
      </c>
      <c r="B80" s="247" t="s">
        <v>178</v>
      </c>
      <c r="C80" s="247" t="s">
        <v>179</v>
      </c>
      <c r="D80" s="248" t="s">
        <v>180</v>
      </c>
      <c r="E80" s="249"/>
    </row>
    <row r="81" spans="1:5" ht="13.5">
      <c r="A81" s="250" t="s">
        <v>188</v>
      </c>
      <c r="B81" s="251">
        <v>0.8</v>
      </c>
      <c r="C81" s="251">
        <v>0.8</v>
      </c>
      <c r="D81" s="252">
        <v>0.8</v>
      </c>
      <c r="E81" s="253"/>
    </row>
    <row r="82" spans="1:5" ht="13.5">
      <c r="A82" s="254" t="s">
        <v>189</v>
      </c>
      <c r="B82" s="255">
        <f>B13</f>
        <v>0</v>
      </c>
      <c r="C82" s="255">
        <f>B30</f>
        <v>0</v>
      </c>
      <c r="D82" s="256">
        <f>B47</f>
        <v>0</v>
      </c>
      <c r="E82" s="257"/>
    </row>
    <row r="83" spans="1:7" ht="13.5">
      <c r="A83" s="243" t="s">
        <v>190</v>
      </c>
      <c r="B83" s="258">
        <f>C79*B81*B82*C13</f>
        <v>0</v>
      </c>
      <c r="C83" s="259">
        <f>C79*C81*C82*C30</f>
        <v>0</v>
      </c>
      <c r="D83" s="259">
        <f>C79*D81*D82*C47</f>
        <v>0</v>
      </c>
      <c r="E83" s="260"/>
      <c r="F83" s="191"/>
      <c r="G83" s="191"/>
    </row>
    <row r="84" spans="4:7" ht="13.5">
      <c r="D84" s="233"/>
      <c r="E84" s="233"/>
      <c r="F84" s="192"/>
      <c r="G84" s="191"/>
    </row>
    <row r="86" spans="1:3" ht="13.5">
      <c r="A86" s="184" t="s">
        <v>191</v>
      </c>
      <c r="B86" s="184" t="s">
        <v>186</v>
      </c>
      <c r="C86" s="242">
        <f>C79</f>
        <v>1258.031</v>
      </c>
    </row>
    <row r="87" spans="2:5" ht="13.5">
      <c r="B87" s="247" t="s">
        <v>178</v>
      </c>
      <c r="C87" s="247" t="s">
        <v>179</v>
      </c>
      <c r="D87" s="248" t="s">
        <v>180</v>
      </c>
      <c r="E87" s="249"/>
    </row>
    <row r="88" spans="1:5" ht="13.5">
      <c r="A88" s="250" t="s">
        <v>188</v>
      </c>
      <c r="B88" s="261">
        <v>0.8</v>
      </c>
      <c r="C88" s="251">
        <v>0.8</v>
      </c>
      <c r="D88" s="252">
        <v>0.8</v>
      </c>
      <c r="E88" s="253"/>
    </row>
    <row r="89" spans="1:5" ht="13.5">
      <c r="A89" s="254" t="s">
        <v>192</v>
      </c>
      <c r="B89" s="257"/>
      <c r="C89" s="255">
        <f>B26</f>
        <v>0</v>
      </c>
      <c r="D89" s="256">
        <f>B43</f>
        <v>0</v>
      </c>
      <c r="E89" s="257"/>
    </row>
    <row r="90" spans="1:5" ht="13.5">
      <c r="A90" s="243" t="s">
        <v>190</v>
      </c>
      <c r="B90" s="262"/>
      <c r="C90" s="258">
        <f>C86*C88*C89*C26</f>
        <v>0</v>
      </c>
      <c r="D90" s="259">
        <f>C86*D88*D89*C43</f>
        <v>0</v>
      </c>
      <c r="E90" s="260"/>
    </row>
    <row r="92" ht="13.5">
      <c r="A92" s="263" t="s">
        <v>184</v>
      </c>
    </row>
    <row r="94" spans="1:2" ht="13.5">
      <c r="A94" s="184" t="s">
        <v>193</v>
      </c>
      <c r="B94" s="239" t="s">
        <v>175</v>
      </c>
    </row>
    <row r="96" spans="2:3" ht="13.5">
      <c r="B96" s="184" t="s">
        <v>186</v>
      </c>
      <c r="C96" s="264">
        <f>C86</f>
        <v>1258.031</v>
      </c>
    </row>
    <row r="97" spans="1:5" ht="13.5">
      <c r="A97" s="184" t="s">
        <v>187</v>
      </c>
      <c r="B97" s="247" t="s">
        <v>178</v>
      </c>
      <c r="C97" s="247" t="s">
        <v>179</v>
      </c>
      <c r="D97" s="248" t="s">
        <v>180</v>
      </c>
      <c r="E97" s="249"/>
    </row>
    <row r="98" spans="1:5" ht="13.5">
      <c r="A98" s="250" t="s">
        <v>188</v>
      </c>
      <c r="B98" s="251">
        <v>0.45</v>
      </c>
      <c r="C98" s="251">
        <v>0.45</v>
      </c>
      <c r="D98" s="252">
        <v>0.45</v>
      </c>
      <c r="E98" s="253"/>
    </row>
    <row r="99" spans="1:5" ht="13.5">
      <c r="A99" s="254" t="s">
        <v>194</v>
      </c>
      <c r="B99" s="255">
        <f>B14</f>
        <v>0</v>
      </c>
      <c r="C99" s="255">
        <f>B31</f>
        <v>0</v>
      </c>
      <c r="D99" s="256">
        <f>B48</f>
        <v>0</v>
      </c>
      <c r="E99" s="257"/>
    </row>
    <row r="100" spans="1:5" ht="13.5">
      <c r="A100" s="243" t="s">
        <v>190</v>
      </c>
      <c r="B100" s="258">
        <f>$C$96*B98*B99*C14</f>
        <v>0</v>
      </c>
      <c r="C100" s="258">
        <f>$C$96*C98*C99*C31</f>
        <v>0</v>
      </c>
      <c r="D100" s="259">
        <f>C96*D98*D99*C48</f>
        <v>0</v>
      </c>
      <c r="E100" s="260"/>
    </row>
    <row r="101" spans="4:5" ht="13.5">
      <c r="D101" s="233"/>
      <c r="E101" s="233"/>
    </row>
    <row r="103" spans="1:3" ht="13.5">
      <c r="A103" s="184" t="s">
        <v>191</v>
      </c>
      <c r="B103" s="184" t="s">
        <v>186</v>
      </c>
      <c r="C103" s="264">
        <f>C96</f>
        <v>1258.031</v>
      </c>
    </row>
    <row r="104" spans="2:5" ht="13.5">
      <c r="B104" s="247" t="s">
        <v>178</v>
      </c>
      <c r="C104" s="247" t="s">
        <v>179</v>
      </c>
      <c r="D104" s="248" t="s">
        <v>180</v>
      </c>
      <c r="E104" s="249"/>
    </row>
    <row r="105" spans="1:5" ht="13.5">
      <c r="A105" s="250" t="s">
        <v>188</v>
      </c>
      <c r="B105" s="261">
        <v>0.45</v>
      </c>
      <c r="C105" s="251">
        <v>0.45</v>
      </c>
      <c r="D105" s="252">
        <v>0.45</v>
      </c>
      <c r="E105" s="253"/>
    </row>
    <row r="106" spans="1:5" ht="13.5">
      <c r="A106" s="254" t="s">
        <v>195</v>
      </c>
      <c r="B106" s="257"/>
      <c r="C106" s="255">
        <f>B27</f>
        <v>0</v>
      </c>
      <c r="D106" s="256">
        <f>B44</f>
        <v>0</v>
      </c>
      <c r="E106" s="257"/>
    </row>
    <row r="107" spans="1:5" ht="13.5">
      <c r="A107" s="243" t="s">
        <v>190</v>
      </c>
      <c r="B107" s="262"/>
      <c r="C107" s="258">
        <f>C103*C105*C106*C48</f>
        <v>0</v>
      </c>
      <c r="D107" s="259">
        <f>C103*D105*D106*C27</f>
        <v>0</v>
      </c>
      <c r="E107" s="260"/>
    </row>
    <row r="109" ht="13.5">
      <c r="A109" s="263" t="s">
        <v>184</v>
      </c>
    </row>
  </sheetData>
  <sheetProtection sheet="1" objects="1" scenarios="1"/>
  <mergeCells count="6">
    <mergeCell ref="A2:H2"/>
    <mergeCell ref="A5:B5"/>
    <mergeCell ref="E7:E8"/>
    <mergeCell ref="E20:E21"/>
    <mergeCell ref="E37:E38"/>
    <mergeCell ref="A54:B54"/>
  </mergeCells>
  <conditionalFormatting sqref="A24 A41">
    <cfRule type="expression" priority="1" dxfId="0" stopIfTrue="1">
      <formula>IF(C24&gt;0,IF(A24&gt;1,FALSE,TRUE),FALSE)</formula>
    </cfRule>
  </conditionalFormatting>
  <conditionalFormatting sqref="A10">
    <cfRule type="expression" priority="2" dxfId="0" stopIfTrue="1">
      <formula>IF(C15&gt;0,IF(A10&gt;1,FALSE,TRUE),FALSE)</formula>
    </cfRule>
  </conditionalFormatting>
  <hyperlinks>
    <hyperlink ref="A12" location="Salaires!A67" display="Contrat d'avenir"/>
    <hyperlink ref="A13" location="Salaires!A85" display="CAE "/>
    <hyperlink ref="A14" location="Salaires!A103" display="CIE "/>
    <hyperlink ref="A29" location="Salaires!A56" display="Contrat d'avenir nouveaux"/>
    <hyperlink ref="A30" location="Salaires!A80" display="CAE nouveaux"/>
    <hyperlink ref="A31" location="Salaires!A100" display="CIE nouveaux"/>
    <hyperlink ref="A46" location="Salaires!A56" display="Contrat d'avenir nouveaux"/>
    <hyperlink ref="A47" location="Salaires!A80" display="CAE nouveaux"/>
    <hyperlink ref="A48" location="Salaires!A100" display="CIE nouveaux"/>
    <hyperlink ref="A54" location="Sommaire!A1" display="Retour sommaire"/>
    <hyperlink ref="B59" r:id="rId1" display="Pour en savoir plus"/>
    <hyperlink ref="A75" location="Salaires!A6" display="Retour haut de la page"/>
    <hyperlink ref="B78" r:id="rId2" display="Pour en savoir plus"/>
    <hyperlink ref="A92" location="Salaires!A6" display="Retour haut de la page"/>
    <hyperlink ref="B94" r:id="rId3" display="Pour en savoir plus"/>
    <hyperlink ref="A109" location="Salaires!A6" display="Retour haut de la page"/>
  </hyperlinks>
  <printOptions/>
  <pageMargins left="0.7902777777777779" right="0.7479166666666667" top="0.6402777777777778" bottom="0.9298611111111111" header="0.5118055555555556" footer="0.45972222222222225"/>
  <pageSetup firstPageNumber="4" useFirstPageNumber="1" horizontalDpi="300" verticalDpi="300" orientation="portrait" paperSize="9" scale="68"/>
  <headerFooter alignWithMargins="0">
    <oddFooter>&amp;C&amp;F&amp;RPage &amp;P</oddFooter>
  </headerFooter>
  <legacyDrawing r:id="rId5"/>
</worksheet>
</file>

<file path=xl/worksheets/sheet6.xml><?xml version="1.0" encoding="utf-8"?>
<worksheet xmlns="http://schemas.openxmlformats.org/spreadsheetml/2006/main" xmlns:r="http://schemas.openxmlformats.org/officeDocument/2006/relationships">
  <sheetPr codeName="Feuil7">
    <pageSetUpPr fitToPage="1"/>
  </sheetPr>
  <dimension ref="A1:R67"/>
  <sheetViews>
    <sheetView showGridLines="0" workbookViewId="0" topLeftCell="A1">
      <selection activeCell="A50" sqref="A50"/>
    </sheetView>
  </sheetViews>
  <sheetFormatPr defaultColWidth="11.421875" defaultRowHeight="12.75"/>
  <cols>
    <col min="1" max="1" width="40.57421875" style="265" customWidth="1"/>
    <col min="2" max="2" width="19.57421875" style="265" customWidth="1"/>
    <col min="3" max="3" width="19.7109375" style="265" customWidth="1"/>
    <col min="4" max="4" width="20.8515625" style="265" customWidth="1"/>
    <col min="5" max="5" width="21.140625" style="265" customWidth="1"/>
    <col min="6" max="6" width="19.8515625" style="265" customWidth="1"/>
    <col min="7" max="7" width="15.28125" style="265" customWidth="1"/>
    <col min="8" max="10" width="0" style="265" hidden="1" customWidth="1"/>
    <col min="11" max="11" width="15.8515625" style="265" customWidth="1"/>
    <col min="12" max="12" width="17.57421875" style="265" customWidth="1"/>
    <col min="13" max="13" width="16.8515625" style="265" customWidth="1"/>
    <col min="14" max="14" width="13.7109375" style="265" customWidth="1"/>
    <col min="15" max="15" width="17.421875" style="265" customWidth="1"/>
    <col min="16" max="16" width="16.140625" style="265" customWidth="1"/>
    <col min="17" max="17" width="11.421875" style="265" customWidth="1"/>
    <col min="18" max="18" width="13.8515625" style="265" customWidth="1"/>
    <col min="19" max="19" width="12.28125" style="265" customWidth="1"/>
    <col min="20" max="16384" width="11.421875" style="265" customWidth="1"/>
  </cols>
  <sheetData>
    <row r="1" spans="1:16" ht="21" customHeight="1">
      <c r="A1" s="266" t="s">
        <v>196</v>
      </c>
      <c r="B1" s="266"/>
      <c r="C1" s="266"/>
      <c r="D1" s="266"/>
      <c r="E1" s="266"/>
      <c r="F1" s="266"/>
      <c r="G1" s="266"/>
      <c r="H1" s="266"/>
      <c r="I1" s="266"/>
      <c r="J1" s="266"/>
      <c r="K1" s="266"/>
      <c r="L1" s="266"/>
      <c r="M1" s="266"/>
      <c r="N1" s="266"/>
      <c r="O1" s="267"/>
      <c r="P1" s="268"/>
    </row>
    <row r="2" spans="1:16" ht="21" customHeight="1">
      <c r="A2" s="266"/>
      <c r="B2" s="266"/>
      <c r="C2" s="266"/>
      <c r="D2" s="266"/>
      <c r="E2" s="266"/>
      <c r="F2" s="266"/>
      <c r="G2" s="266"/>
      <c r="H2" s="266"/>
      <c r="I2" s="266"/>
      <c r="J2" s="266"/>
      <c r="K2" s="266"/>
      <c r="L2" s="266"/>
      <c r="M2" s="266"/>
      <c r="N2" s="266"/>
      <c r="O2" s="267"/>
      <c r="P2" s="268"/>
    </row>
    <row r="3" spans="1:16" ht="21" customHeight="1">
      <c r="A3" s="143" t="s">
        <v>197</v>
      </c>
      <c r="B3" s="143"/>
      <c r="C3" s="266"/>
      <c r="D3" s="266"/>
      <c r="E3" s="266"/>
      <c r="F3" s="266"/>
      <c r="G3" s="266"/>
      <c r="H3" s="266"/>
      <c r="I3" s="266"/>
      <c r="J3" s="266"/>
      <c r="K3" s="266"/>
      <c r="L3" s="266"/>
      <c r="M3" s="266"/>
      <c r="N3" s="266"/>
      <c r="O3" s="267"/>
      <c r="P3" s="268"/>
    </row>
    <row r="4" spans="3:16" ht="21" customHeight="1">
      <c r="C4" s="269"/>
      <c r="D4" s="270" t="s">
        <v>198</v>
      </c>
      <c r="E4" s="270"/>
      <c r="F4" s="270"/>
      <c r="G4" s="269"/>
      <c r="H4" s="269"/>
      <c r="I4" s="269"/>
      <c r="J4" s="269"/>
      <c r="K4" s="269"/>
      <c r="L4" s="269"/>
      <c r="M4" s="269"/>
      <c r="N4" s="269"/>
      <c r="O4" s="268"/>
      <c r="P4" s="268"/>
    </row>
    <row r="5" spans="1:7" ht="21" customHeight="1">
      <c r="A5" s="271" t="s">
        <v>199</v>
      </c>
      <c r="B5" s="272" t="s">
        <v>200</v>
      </c>
      <c r="C5" s="272" t="s">
        <v>201</v>
      </c>
      <c r="D5" s="273">
        <f>'Plan de financement'!B4</f>
        <v>2007</v>
      </c>
      <c r="E5" s="273">
        <f>D5+1</f>
        <v>2008</v>
      </c>
      <c r="F5" s="274">
        <f>E5+1</f>
        <v>2009</v>
      </c>
      <c r="G5" s="268"/>
    </row>
    <row r="6" spans="1:18" ht="21" customHeight="1">
      <c r="A6" s="275" t="s">
        <v>202</v>
      </c>
      <c r="B6" s="276"/>
      <c r="C6" s="277">
        <v>2</v>
      </c>
      <c r="D6" s="278">
        <f>IF(B6-(B6/C6)&gt;=0,B6/C6,0)</f>
        <v>0</v>
      </c>
      <c r="E6" s="278">
        <f>IF(B6-D6&gt;0,B6/C6,0)</f>
        <v>0</v>
      </c>
      <c r="F6" s="278">
        <f>IF(D6+E6+(B6/C6)&gt;B6,0,B6/C6)</f>
        <v>0</v>
      </c>
      <c r="R6" s="279">
        <f>B6*1.196</f>
        <v>0</v>
      </c>
    </row>
    <row r="7" spans="1:18" ht="21" customHeight="1">
      <c r="A7" s="280" t="s">
        <v>203</v>
      </c>
      <c r="B7" s="281"/>
      <c r="C7" s="282">
        <v>1</v>
      </c>
      <c r="D7" s="134">
        <f aca="true" t="shared" si="0" ref="D7:D12">IF(B7-(B7/C7)&gt;=0,B7/C7,0)</f>
        <v>0</v>
      </c>
      <c r="E7" s="134">
        <f aca="true" t="shared" si="1" ref="E7:E12">IF(B7-D7&gt;0,B7/C7,0)</f>
        <v>0</v>
      </c>
      <c r="F7" s="134">
        <f aca="true" t="shared" si="2" ref="F7:F12">IF(D7+E7+(B7/C7)&gt;B7,0,B7/C7)</f>
        <v>0</v>
      </c>
      <c r="R7" s="279">
        <f aca="true" t="shared" si="3" ref="R7:R15">B7*1.196</f>
        <v>0</v>
      </c>
    </row>
    <row r="8" spans="1:18" ht="21" customHeight="1">
      <c r="A8" s="283" t="s">
        <v>28</v>
      </c>
      <c r="B8" s="284"/>
      <c r="C8" s="285">
        <v>1</v>
      </c>
      <c r="D8" s="286">
        <f t="shared" si="0"/>
        <v>0</v>
      </c>
      <c r="E8" s="286">
        <f t="shared" si="1"/>
        <v>0</v>
      </c>
      <c r="F8" s="286">
        <f t="shared" si="2"/>
        <v>0</v>
      </c>
      <c r="R8" s="279">
        <f t="shared" si="3"/>
        <v>0</v>
      </c>
    </row>
    <row r="9" spans="1:18" ht="21" customHeight="1">
      <c r="A9" s="280" t="s">
        <v>204</v>
      </c>
      <c r="B9" s="281"/>
      <c r="C9" s="282">
        <v>1</v>
      </c>
      <c r="D9" s="134">
        <f t="shared" si="0"/>
        <v>0</v>
      </c>
      <c r="E9" s="134">
        <f t="shared" si="1"/>
        <v>0</v>
      </c>
      <c r="F9" s="134">
        <f t="shared" si="2"/>
        <v>0</v>
      </c>
      <c r="R9" s="279">
        <f t="shared" si="3"/>
        <v>0</v>
      </c>
    </row>
    <row r="10" spans="1:18" ht="21" customHeight="1">
      <c r="A10" s="280" t="s">
        <v>205</v>
      </c>
      <c r="B10" s="281"/>
      <c r="C10" s="282">
        <v>1</v>
      </c>
      <c r="D10" s="134">
        <f t="shared" si="0"/>
        <v>0</v>
      </c>
      <c r="E10" s="134">
        <f t="shared" si="1"/>
        <v>0</v>
      </c>
      <c r="F10" s="134">
        <f t="shared" si="2"/>
        <v>0</v>
      </c>
      <c r="R10" s="279">
        <f t="shared" si="3"/>
        <v>0</v>
      </c>
    </row>
    <row r="11" spans="1:18" ht="21" customHeight="1">
      <c r="A11" s="280" t="s">
        <v>206</v>
      </c>
      <c r="B11" s="281"/>
      <c r="C11" s="282">
        <v>1</v>
      </c>
      <c r="D11" s="134">
        <f t="shared" si="0"/>
        <v>0</v>
      </c>
      <c r="E11" s="134">
        <f t="shared" si="1"/>
        <v>0</v>
      </c>
      <c r="F11" s="134">
        <f t="shared" si="2"/>
        <v>0</v>
      </c>
      <c r="R11" s="279">
        <f t="shared" si="3"/>
        <v>0</v>
      </c>
    </row>
    <row r="12" spans="1:18" ht="21" customHeight="1">
      <c r="A12" s="280" t="s">
        <v>207</v>
      </c>
      <c r="B12" s="281"/>
      <c r="C12" s="282">
        <v>1</v>
      </c>
      <c r="D12" s="134">
        <f t="shared" si="0"/>
        <v>0</v>
      </c>
      <c r="E12" s="134">
        <f t="shared" si="1"/>
        <v>0</v>
      </c>
      <c r="F12" s="134">
        <f t="shared" si="2"/>
        <v>0</v>
      </c>
      <c r="R12" s="279">
        <f t="shared" si="3"/>
        <v>0</v>
      </c>
    </row>
    <row r="13" spans="1:18" ht="21" customHeight="1">
      <c r="A13" s="283" t="s">
        <v>28</v>
      </c>
      <c r="B13" s="281"/>
      <c r="C13" s="282">
        <v>1</v>
      </c>
      <c r="D13" s="134">
        <f>IF(B13-(B13/C13)&gt;=0,B13/C13,0)</f>
        <v>0</v>
      </c>
      <c r="E13" s="134">
        <f>IF(B13-D13&gt;0,B13/C13,0)</f>
        <v>0</v>
      </c>
      <c r="F13" s="134">
        <f>IF(D13+E13+(B13/C13)&gt;B13,0,B13/C13)</f>
        <v>0</v>
      </c>
      <c r="R13" s="279">
        <f t="shared" si="3"/>
        <v>0</v>
      </c>
    </row>
    <row r="14" spans="1:18" ht="21" customHeight="1">
      <c r="A14" s="275" t="s">
        <v>208</v>
      </c>
      <c r="B14" s="276"/>
      <c r="C14" s="287"/>
      <c r="D14" s="278">
        <f>IF(C14=0,0,IF(B14-(B14/C14)&gt;=0,B14/C14,0))</f>
        <v>0</v>
      </c>
      <c r="E14" s="278">
        <f>IF(C14=0,0,IF(B14-D14&gt;0,B14/C14,0))</f>
        <v>0</v>
      </c>
      <c r="F14" s="278">
        <f>IF(E14=0,0,IF(D14+E14+(B14/C14)&gt;B14,0,B14/C14))</f>
        <v>0</v>
      </c>
      <c r="R14" s="265">
        <f t="shared" si="3"/>
        <v>0</v>
      </c>
    </row>
    <row r="15" spans="1:18" ht="21" customHeight="1">
      <c r="A15" s="283" t="s">
        <v>209</v>
      </c>
      <c r="B15" s="288"/>
      <c r="C15" s="289"/>
      <c r="D15" s="286">
        <f>IF(C15=0,0,IF(B15-(B15/C15)&gt;=0,B15/C15,0))</f>
        <v>0</v>
      </c>
      <c r="E15" s="286">
        <f>IF(C15=0,0,IF(B15-D15&gt;0,B15/C15,0))</f>
        <v>0</v>
      </c>
      <c r="F15" s="286">
        <f>IF(E15=0,0,IF(D15+E15+(B15/C15)&gt;B15,0,B15/C15))</f>
        <v>0</v>
      </c>
      <c r="R15" s="265">
        <f t="shared" si="3"/>
        <v>0</v>
      </c>
    </row>
    <row r="16" spans="1:6" ht="21" customHeight="1">
      <c r="A16" s="268"/>
      <c r="B16" s="290">
        <f>SUM(B6:B15)</f>
        <v>0</v>
      </c>
      <c r="C16" s="270" t="s">
        <v>114</v>
      </c>
      <c r="D16" s="291">
        <f>SUM(D6:D15)</f>
        <v>0</v>
      </c>
      <c r="E16" s="291">
        <f>SUM(E6:E15)</f>
        <v>0</v>
      </c>
      <c r="F16" s="291">
        <f>SUM(F6:F15)</f>
        <v>0</v>
      </c>
    </row>
    <row r="17" spans="1:6" ht="21" customHeight="1">
      <c r="A17" s="268"/>
      <c r="B17" s="292"/>
      <c r="C17" s="293"/>
      <c r="D17" s="294"/>
      <c r="E17" s="294"/>
      <c r="F17" s="294"/>
    </row>
    <row r="18" spans="1:16" ht="21" customHeight="1">
      <c r="A18" s="117" t="s">
        <v>210</v>
      </c>
      <c r="B18" s="295"/>
      <c r="C18" s="295"/>
      <c r="D18" s="295"/>
      <c r="E18" s="269"/>
      <c r="F18" s="296"/>
      <c r="G18" s="296"/>
      <c r="H18" s="296"/>
      <c r="I18" s="296"/>
      <c r="J18" s="296"/>
      <c r="K18" s="296"/>
      <c r="L18" s="296"/>
      <c r="M18" s="296"/>
      <c r="N18" s="296"/>
      <c r="O18" s="268"/>
      <c r="P18" s="268"/>
    </row>
    <row r="19" spans="1:7" ht="21" customHeight="1">
      <c r="A19" s="269"/>
      <c r="B19" s="269"/>
      <c r="C19" s="269"/>
      <c r="D19" s="270" t="s">
        <v>198</v>
      </c>
      <c r="E19" s="270"/>
      <c r="F19" s="269"/>
      <c r="G19" s="269"/>
    </row>
    <row r="20" spans="1:5" ht="21" customHeight="1">
      <c r="A20" s="271" t="s">
        <v>199</v>
      </c>
      <c r="B20" s="272" t="s">
        <v>200</v>
      </c>
      <c r="C20" s="297" t="s">
        <v>201</v>
      </c>
      <c r="D20" s="298">
        <f>E5</f>
        <v>2008</v>
      </c>
      <c r="E20" s="270">
        <f>F5</f>
        <v>2009</v>
      </c>
    </row>
    <row r="21" spans="1:5" ht="21" customHeight="1">
      <c r="A21" s="299" t="str">
        <f>A6</f>
        <v>Frais d'établissement </v>
      </c>
      <c r="B21" s="300"/>
      <c r="C21" s="301">
        <v>1</v>
      </c>
      <c r="D21" s="278">
        <f>IF(B21-(B21/C21)&gt;=0,B21/C21,0)</f>
        <v>0</v>
      </c>
      <c r="E21" s="278">
        <f>IF(B21-D21&gt;0,B21/C21,0)</f>
        <v>0</v>
      </c>
    </row>
    <row r="22" spans="1:5" ht="21" customHeight="1">
      <c r="A22" s="302" t="str">
        <f aca="true" t="shared" si="4" ref="A22:A30">A7</f>
        <v>Ouvertures compteurs</v>
      </c>
      <c r="B22" s="303"/>
      <c r="C22" s="304">
        <v>1</v>
      </c>
      <c r="D22" s="134">
        <f aca="true" t="shared" si="5" ref="D22:D28">IF(B22-(B22/C22)&gt;=0,B22/C22,0)</f>
        <v>0</v>
      </c>
      <c r="E22" s="134">
        <f aca="true" t="shared" si="6" ref="E22:E28">IF(B22-D22&gt;0,B22/C22,0)</f>
        <v>0</v>
      </c>
    </row>
    <row r="23" spans="1:5" ht="21" customHeight="1">
      <c r="A23" s="305" t="str">
        <f t="shared" si="4"/>
        <v>Autres</v>
      </c>
      <c r="B23" s="306"/>
      <c r="C23" s="307">
        <v>1</v>
      </c>
      <c r="D23" s="286">
        <f t="shared" si="5"/>
        <v>0</v>
      </c>
      <c r="E23" s="286">
        <f t="shared" si="6"/>
        <v>0</v>
      </c>
    </row>
    <row r="24" spans="1:5" ht="21" customHeight="1">
      <c r="A24" s="302" t="str">
        <f t="shared" si="4"/>
        <v>Aménagement intérieur</v>
      </c>
      <c r="B24" s="303"/>
      <c r="C24" s="304">
        <v>1</v>
      </c>
      <c r="D24" s="134">
        <f t="shared" si="5"/>
        <v>0</v>
      </c>
      <c r="E24" s="134">
        <f t="shared" si="6"/>
        <v>0</v>
      </c>
    </row>
    <row r="25" spans="1:5" ht="21" customHeight="1">
      <c r="A25" s="302" t="str">
        <f t="shared" si="4"/>
        <v>Mobilier </v>
      </c>
      <c r="B25" s="303"/>
      <c r="C25" s="304">
        <v>1</v>
      </c>
      <c r="D25" s="134">
        <f t="shared" si="5"/>
        <v>0</v>
      </c>
      <c r="E25" s="134">
        <f t="shared" si="6"/>
        <v>0</v>
      </c>
    </row>
    <row r="26" spans="1:5" ht="21" customHeight="1">
      <c r="A26" s="302" t="str">
        <f t="shared" si="4"/>
        <v>Matériels informatiques</v>
      </c>
      <c r="B26" s="303"/>
      <c r="C26" s="304">
        <v>1</v>
      </c>
      <c r="D26" s="134">
        <f t="shared" si="5"/>
        <v>0</v>
      </c>
      <c r="E26" s="134">
        <f t="shared" si="6"/>
        <v>0</v>
      </c>
    </row>
    <row r="27" spans="1:5" ht="21" customHeight="1">
      <c r="A27" s="302" t="str">
        <f t="shared" si="4"/>
        <v>Matériels (production, transport … )</v>
      </c>
      <c r="B27" s="303"/>
      <c r="C27" s="304">
        <v>1</v>
      </c>
      <c r="D27" s="134">
        <f t="shared" si="5"/>
        <v>0</v>
      </c>
      <c r="E27" s="134">
        <f t="shared" si="6"/>
        <v>0</v>
      </c>
    </row>
    <row r="28" spans="1:5" ht="21" customHeight="1">
      <c r="A28" s="302" t="str">
        <f t="shared" si="4"/>
        <v>Autres</v>
      </c>
      <c r="B28" s="303"/>
      <c r="C28" s="304">
        <v>1</v>
      </c>
      <c r="D28" s="134">
        <f t="shared" si="5"/>
        <v>0</v>
      </c>
      <c r="E28" s="134">
        <f t="shared" si="6"/>
        <v>0</v>
      </c>
    </row>
    <row r="29" spans="1:6" ht="21" customHeight="1">
      <c r="A29" s="299" t="str">
        <f t="shared" si="4"/>
        <v>Caution</v>
      </c>
      <c r="B29" s="276"/>
      <c r="C29" s="287">
        <v>1</v>
      </c>
      <c r="D29" s="278">
        <f>IF(C29=0,0,IF(B29-(B29/C29)&gt;=0,B29/C29,0))</f>
        <v>0</v>
      </c>
      <c r="E29" s="278">
        <f>IF(C29=0,0,IF(B29-D29&gt;0,B29/C29,0))</f>
        <v>0</v>
      </c>
      <c r="F29" s="5"/>
    </row>
    <row r="30" spans="1:6" ht="21" customHeight="1">
      <c r="A30" s="305" t="str">
        <f t="shared" si="4"/>
        <v>Prêt filiale</v>
      </c>
      <c r="B30" s="288"/>
      <c r="C30" s="285">
        <v>1</v>
      </c>
      <c r="D30" s="286">
        <f>IF(C30=0,0,IF(B30-(B30/C30)&gt;=0,B30/C30,0))</f>
        <v>0</v>
      </c>
      <c r="E30" s="286">
        <f>IF(C30=0,0,IF(B30-D30&gt;0,B30/C30,0))</f>
        <v>0</v>
      </c>
      <c r="F30" s="5"/>
    </row>
    <row r="31" spans="1:9" ht="21" customHeight="1">
      <c r="A31" s="268"/>
      <c r="B31" s="308">
        <f>SUM(B21:B28)</f>
        <v>0</v>
      </c>
      <c r="C31" s="309" t="s">
        <v>114</v>
      </c>
      <c r="D31" s="310">
        <f>SUM(D21:D30)</f>
        <v>0</v>
      </c>
      <c r="E31" s="310">
        <f>SUM(E21:E30)</f>
        <v>0</v>
      </c>
      <c r="F31" s="296"/>
      <c r="G31" s="296"/>
      <c r="H31" s="296"/>
      <c r="I31" s="268"/>
    </row>
    <row r="32" spans="1:9" ht="21" customHeight="1">
      <c r="A32" s="268"/>
      <c r="B32" s="292"/>
      <c r="C32" s="293"/>
      <c r="D32" s="294"/>
      <c r="E32" s="294"/>
      <c r="F32" s="296"/>
      <c r="G32" s="296"/>
      <c r="H32" s="296"/>
      <c r="I32" s="268"/>
    </row>
    <row r="33" s="311" customFormat="1" ht="21" customHeight="1">
      <c r="A33" s="311" t="s">
        <v>211</v>
      </c>
    </row>
    <row r="34" spans="1:9" ht="21" customHeight="1">
      <c r="A34" s="269"/>
      <c r="B34" s="269"/>
      <c r="C34" s="269"/>
      <c r="D34" s="270" t="s">
        <v>198</v>
      </c>
      <c r="E34" s="269"/>
      <c r="F34" s="269"/>
      <c r="G34" s="269"/>
      <c r="H34" s="269"/>
      <c r="I34" s="268"/>
    </row>
    <row r="35" spans="1:8" ht="21" customHeight="1">
      <c r="A35" s="271" t="s">
        <v>199</v>
      </c>
      <c r="B35" s="272" t="s">
        <v>200</v>
      </c>
      <c r="C35" s="272" t="s">
        <v>201</v>
      </c>
      <c r="D35" s="270">
        <f>+E20</f>
        <v>2009</v>
      </c>
      <c r="H35" s="268"/>
    </row>
    <row r="36" spans="1:8" ht="21" customHeight="1">
      <c r="A36" s="299" t="str">
        <f>A6</f>
        <v>Frais d'établissement </v>
      </c>
      <c r="B36" s="300"/>
      <c r="C36" s="312">
        <v>1</v>
      </c>
      <c r="D36" s="278">
        <f>IF(B36-(B36/C36)&gt;=0,B36/C36,0)</f>
        <v>0</v>
      </c>
      <c r="H36" s="268"/>
    </row>
    <row r="37" spans="1:8" ht="21" customHeight="1">
      <c r="A37" s="302" t="str">
        <f aca="true" t="shared" si="7" ref="A37:A44">A7</f>
        <v>Ouvertures compteurs</v>
      </c>
      <c r="B37" s="303"/>
      <c r="C37" s="313">
        <v>1</v>
      </c>
      <c r="D37" s="134">
        <f aca="true" t="shared" si="8" ref="D37:D43">IF(B37-(B37/C37)&gt;=0,B37/C37,0)</f>
        <v>0</v>
      </c>
      <c r="H37" s="268"/>
    </row>
    <row r="38" spans="1:8" ht="21" customHeight="1">
      <c r="A38" s="305" t="str">
        <f t="shared" si="7"/>
        <v>Autres</v>
      </c>
      <c r="B38" s="306"/>
      <c r="C38" s="314">
        <v>1</v>
      </c>
      <c r="D38" s="286">
        <f t="shared" si="8"/>
        <v>0</v>
      </c>
      <c r="H38" s="268"/>
    </row>
    <row r="39" spans="1:8" ht="21" customHeight="1">
      <c r="A39" s="302" t="str">
        <f t="shared" si="7"/>
        <v>Aménagement intérieur</v>
      </c>
      <c r="B39" s="303"/>
      <c r="C39" s="313">
        <v>1</v>
      </c>
      <c r="D39" s="134">
        <f t="shared" si="8"/>
        <v>0</v>
      </c>
      <c r="H39" s="268"/>
    </row>
    <row r="40" spans="1:8" ht="21" customHeight="1">
      <c r="A40" s="302" t="str">
        <f t="shared" si="7"/>
        <v>Mobilier </v>
      </c>
      <c r="B40" s="303"/>
      <c r="C40" s="313">
        <v>1</v>
      </c>
      <c r="D40" s="134">
        <f t="shared" si="8"/>
        <v>0</v>
      </c>
      <c r="H40" s="268"/>
    </row>
    <row r="41" spans="1:8" ht="21" customHeight="1">
      <c r="A41" s="302" t="str">
        <f t="shared" si="7"/>
        <v>Matériels informatiques</v>
      </c>
      <c r="B41" s="303"/>
      <c r="C41" s="313">
        <v>1</v>
      </c>
      <c r="D41" s="134">
        <f t="shared" si="8"/>
        <v>0</v>
      </c>
      <c r="H41" s="268"/>
    </row>
    <row r="42" spans="1:8" ht="21" customHeight="1">
      <c r="A42" s="302" t="str">
        <f t="shared" si="7"/>
        <v>Matériels (production, transport … )</v>
      </c>
      <c r="B42" s="303"/>
      <c r="C42" s="313">
        <v>1</v>
      </c>
      <c r="D42" s="134">
        <f t="shared" si="8"/>
        <v>0</v>
      </c>
      <c r="H42" s="268"/>
    </row>
    <row r="43" spans="1:8" ht="21" customHeight="1">
      <c r="A43" s="305" t="str">
        <f t="shared" si="7"/>
        <v>Autres</v>
      </c>
      <c r="B43" s="303"/>
      <c r="C43" s="313">
        <v>1</v>
      </c>
      <c r="D43" s="134">
        <f t="shared" si="8"/>
        <v>0</v>
      </c>
      <c r="H43" s="268"/>
    </row>
    <row r="44" spans="1:8" ht="21" customHeight="1">
      <c r="A44" s="299" t="str">
        <f t="shared" si="7"/>
        <v>Caution</v>
      </c>
      <c r="B44" s="276"/>
      <c r="C44" s="312">
        <v>1</v>
      </c>
      <c r="D44" s="278">
        <f>IF(C44=0,0,IF(B44-(B44/C44)&gt;=0,B44/C44,0))</f>
        <v>0</v>
      </c>
      <c r="H44" s="268"/>
    </row>
    <row r="45" spans="1:8" ht="21" customHeight="1">
      <c r="A45" s="305" t="s">
        <v>28</v>
      </c>
      <c r="B45" s="288"/>
      <c r="C45" s="315">
        <v>1</v>
      </c>
      <c r="D45" s="286">
        <f>IF(C45=0,0,IF(B45-(B45/C45)&gt;=0,B45/C45,0))</f>
        <v>0</v>
      </c>
      <c r="H45" s="268"/>
    </row>
    <row r="46" spans="1:8" ht="21" customHeight="1">
      <c r="A46" s="316"/>
      <c r="B46" s="317">
        <f>SUM(B36:B45)</f>
        <v>0</v>
      </c>
      <c r="C46" s="318" t="s">
        <v>114</v>
      </c>
      <c r="D46" s="291">
        <f>SUM(D36:D43)*1.196</f>
        <v>0</v>
      </c>
      <c r="E46" s="296"/>
      <c r="F46" s="296"/>
      <c r="G46" s="296"/>
      <c r="H46" s="296"/>
    </row>
    <row r="47" spans="1:9" ht="21" customHeight="1">
      <c r="A47" s="268"/>
      <c r="B47" s="295"/>
      <c r="C47" s="295"/>
      <c r="D47" s="295"/>
      <c r="E47" s="269"/>
      <c r="F47" s="296"/>
      <c r="G47" s="296"/>
      <c r="H47" s="296"/>
      <c r="I47" s="268"/>
    </row>
    <row r="48" spans="1:9" ht="21" customHeight="1">
      <c r="A48" s="319"/>
      <c r="G48" s="296"/>
      <c r="H48" s="296"/>
      <c r="I48" s="268"/>
    </row>
    <row r="49" spans="1:9" ht="21" customHeight="1">
      <c r="A49" s="266" t="s">
        <v>212</v>
      </c>
      <c r="B49" s="266"/>
      <c r="C49" s="266"/>
      <c r="D49" s="266"/>
      <c r="E49" s="266"/>
      <c r="F49" s="266"/>
      <c r="G49" s="296"/>
      <c r="H49" s="296"/>
      <c r="I49" s="268"/>
    </row>
    <row r="50" spans="1:15" ht="21" customHeight="1">
      <c r="A50" s="320"/>
      <c r="O50" s="1"/>
    </row>
    <row r="51" spans="1:15" ht="21" customHeight="1">
      <c r="A51" s="321" t="s">
        <v>213</v>
      </c>
      <c r="B51" s="321" t="s">
        <v>214</v>
      </c>
      <c r="C51" s="322" t="s">
        <v>215</v>
      </c>
      <c r="D51" s="321" t="s">
        <v>216</v>
      </c>
      <c r="E51" s="321" t="s">
        <v>217</v>
      </c>
      <c r="F51" s="322" t="s">
        <v>218</v>
      </c>
      <c r="H51" s="322" t="s">
        <v>219</v>
      </c>
      <c r="I51" s="322" t="s">
        <v>219</v>
      </c>
      <c r="J51" s="323" t="s">
        <v>219</v>
      </c>
      <c r="K51" s="324"/>
      <c r="L51" s="324"/>
      <c r="M51" s="324"/>
      <c r="N51" s="324"/>
      <c r="O51" s="1"/>
    </row>
    <row r="52" spans="1:15" ht="21" customHeight="1">
      <c r="A52" s="325"/>
      <c r="B52" s="326"/>
      <c r="C52" s="327"/>
      <c r="D52" s="325"/>
      <c r="E52" s="325"/>
      <c r="F52" s="328" t="s">
        <v>220</v>
      </c>
      <c r="H52" s="328" t="s">
        <v>221</v>
      </c>
      <c r="I52" s="328" t="s">
        <v>222</v>
      </c>
      <c r="J52" s="329" t="s">
        <v>223</v>
      </c>
      <c r="K52" s="330"/>
      <c r="L52" s="324"/>
      <c r="M52" s="324"/>
      <c r="N52" s="324"/>
      <c r="O52" s="1"/>
    </row>
    <row r="53" spans="1:15" ht="21" customHeight="1">
      <c r="A53" s="331"/>
      <c r="B53" s="332">
        <f>D5</f>
        <v>2007</v>
      </c>
      <c r="C53" s="333"/>
      <c r="D53" s="334"/>
      <c r="E53" s="335"/>
      <c r="F53" s="336">
        <f aca="true" t="shared" si="9" ref="F53:F58">ABS(K53*12)</f>
        <v>0</v>
      </c>
      <c r="H53" s="337">
        <f>F53-L53</f>
        <v>0</v>
      </c>
      <c r="I53" s="337">
        <f>F53-M53</f>
        <v>0</v>
      </c>
      <c r="J53" s="337">
        <f aca="true" t="shared" si="10" ref="J53:J58">F53-N53</f>
        <v>0</v>
      </c>
      <c r="K53" s="338">
        <f aca="true" t="shared" si="11" ref="K53:K58">IF(A53&lt;&gt;"",PMT(D53/12,E53*12,C53),0)</f>
        <v>0</v>
      </c>
      <c r="L53" s="339">
        <f>C53-PV(D53/12,(E53*12)-(12-O53),K53,0)</f>
        <v>0</v>
      </c>
      <c r="M53" s="340">
        <f>C53-(L53+PV(D53/12,E53*12-(24-O53),K53,0))</f>
        <v>0</v>
      </c>
      <c r="N53" s="340">
        <f>C53-(L53+M53+PV(D53/12,E53*12-(36-O53),K53,0))</f>
        <v>0</v>
      </c>
      <c r="O53" s="1"/>
    </row>
    <row r="54" spans="1:15" ht="21" customHeight="1">
      <c r="A54" s="341"/>
      <c r="B54" s="342">
        <f>B53</f>
        <v>2007</v>
      </c>
      <c r="C54" s="343"/>
      <c r="D54" s="344"/>
      <c r="E54" s="345"/>
      <c r="F54" s="336">
        <f t="shared" si="9"/>
        <v>0</v>
      </c>
      <c r="H54" s="336">
        <f>F54-L54</f>
        <v>0</v>
      </c>
      <c r="I54" s="336">
        <f>F54-M54</f>
        <v>0</v>
      </c>
      <c r="J54" s="336">
        <f t="shared" si="10"/>
        <v>0</v>
      </c>
      <c r="K54" s="338">
        <f t="shared" si="11"/>
        <v>0</v>
      </c>
      <c r="L54" s="339">
        <f>C54-PV(D54/12,(E54*12)-(12-O54),K54,0)</f>
        <v>0</v>
      </c>
      <c r="M54" s="340">
        <f>C54-(L54+PV(D54/12,E54*12-(24-O54),K54,0))</f>
        <v>0</v>
      </c>
      <c r="N54" s="340">
        <f>C54-(L54+M54+PV(D54/12,E54*12-(36-O54),K54,0))</f>
        <v>0</v>
      </c>
      <c r="O54" s="1"/>
    </row>
    <row r="55" spans="1:15" ht="21" customHeight="1">
      <c r="A55" s="346"/>
      <c r="B55" s="342">
        <f>B54</f>
        <v>2007</v>
      </c>
      <c r="C55" s="343"/>
      <c r="D55" s="344"/>
      <c r="E55" s="345"/>
      <c r="F55" s="336">
        <f t="shared" si="9"/>
        <v>0</v>
      </c>
      <c r="H55" s="336">
        <f>F55-L55</f>
        <v>0</v>
      </c>
      <c r="I55" s="336">
        <f>F55-M55</f>
        <v>0</v>
      </c>
      <c r="J55" s="336">
        <f t="shared" si="10"/>
        <v>0</v>
      </c>
      <c r="K55" s="338">
        <f t="shared" si="11"/>
        <v>0</v>
      </c>
      <c r="L55" s="339">
        <f>C55-PV(D55/12,(E55*12)-(12-O55),K55,0)</f>
        <v>0</v>
      </c>
      <c r="M55" s="340">
        <f>C55-(L55+PV(D55/12,E55*12-(24-O55),K55,0))</f>
        <v>0</v>
      </c>
      <c r="N55" s="340">
        <f>C55-(L55+M55+PV(D55/12,E55*12-(36-O55),K55,0))</f>
        <v>0</v>
      </c>
      <c r="O55" s="1"/>
    </row>
    <row r="56" spans="1:15" ht="21" customHeight="1">
      <c r="A56" s="346"/>
      <c r="B56" s="342">
        <f>B55+1</f>
        <v>2008</v>
      </c>
      <c r="C56" s="343"/>
      <c r="D56" s="344"/>
      <c r="E56" s="345"/>
      <c r="F56" s="336">
        <f t="shared" si="9"/>
        <v>0</v>
      </c>
      <c r="H56" s="347"/>
      <c r="I56" s="336">
        <f>F56-M56</f>
        <v>0</v>
      </c>
      <c r="J56" s="336">
        <f t="shared" si="10"/>
        <v>0</v>
      </c>
      <c r="K56" s="338">
        <f t="shared" si="11"/>
        <v>0</v>
      </c>
      <c r="L56" s="324"/>
      <c r="M56" s="339">
        <f>C56-PV(D56/12,(E56*12)-(12-O56),K56,0)</f>
        <v>0</v>
      </c>
      <c r="N56" s="340">
        <f>C56-(M56+PV(D56/12,E56*12-(24-O56),K56,0))</f>
        <v>0</v>
      </c>
      <c r="O56" s="1"/>
    </row>
    <row r="57" spans="1:15" ht="21" customHeight="1">
      <c r="A57" s="346"/>
      <c r="B57" s="342">
        <f>B56</f>
        <v>2008</v>
      </c>
      <c r="C57" s="343"/>
      <c r="D57" s="344"/>
      <c r="E57" s="345"/>
      <c r="F57" s="336">
        <f t="shared" si="9"/>
        <v>0</v>
      </c>
      <c r="H57" s="347"/>
      <c r="I57" s="336">
        <f>F57-M57</f>
        <v>0</v>
      </c>
      <c r="J57" s="336">
        <f t="shared" si="10"/>
        <v>0</v>
      </c>
      <c r="K57" s="338">
        <f t="shared" si="11"/>
        <v>0</v>
      </c>
      <c r="L57" s="324"/>
      <c r="M57" s="339">
        <f>C57-PV(D57/12,(E57*12)-(12-O57),K57,0)</f>
        <v>0</v>
      </c>
      <c r="N57" s="340">
        <f>C57-(M57+PV(D57/12,E57*12-(24-O57),K57,0))</f>
        <v>0</v>
      </c>
      <c r="O57" s="1"/>
    </row>
    <row r="58" spans="1:15" ht="21" customHeight="1">
      <c r="A58" s="346"/>
      <c r="B58" s="348">
        <f>B57+1</f>
        <v>2009</v>
      </c>
      <c r="C58" s="349"/>
      <c r="D58" s="344"/>
      <c r="E58" s="345"/>
      <c r="F58" s="336">
        <f t="shared" si="9"/>
        <v>0</v>
      </c>
      <c r="H58" s="350"/>
      <c r="I58" s="351"/>
      <c r="J58" s="351">
        <f t="shared" si="10"/>
        <v>0</v>
      </c>
      <c r="K58" s="338">
        <f t="shared" si="11"/>
        <v>0</v>
      </c>
      <c r="L58" s="324"/>
      <c r="M58" s="324"/>
      <c r="N58" s="339">
        <f>C58-PV(D58/12,(E58*12)-(12-O58),K58,0)</f>
        <v>0</v>
      </c>
      <c r="O58" s="1"/>
    </row>
    <row r="59" spans="1:15" ht="21" customHeight="1">
      <c r="A59" s="352"/>
      <c r="B59" s="352"/>
      <c r="C59" s="353">
        <f>SUM(C53:C58)</f>
        <v>0</v>
      </c>
      <c r="D59" s="354"/>
      <c r="E59" s="352"/>
      <c r="F59" s="355">
        <f>SUM(F53:F58)</f>
        <v>0</v>
      </c>
      <c r="K59" s="338"/>
      <c r="L59" s="356">
        <f>SUM(L53:L58)</f>
        <v>0</v>
      </c>
      <c r="M59" s="356">
        <f>SUM(M53:M58)</f>
        <v>0</v>
      </c>
      <c r="N59" s="356">
        <f>SUM(N53:N58)</f>
        <v>0</v>
      </c>
      <c r="O59" s="1"/>
    </row>
    <row r="60" spans="1:15" ht="21" customHeight="1">
      <c r="A60" s="324"/>
      <c r="C60" s="324"/>
      <c r="D60" s="340"/>
      <c r="E60" s="357"/>
      <c r="F60" s="357"/>
      <c r="G60" s="357"/>
      <c r="K60" s="358"/>
      <c r="L60" s="359"/>
      <c r="M60" s="359"/>
      <c r="N60" s="359"/>
      <c r="O60" s="1"/>
    </row>
    <row r="62" spans="1:4" ht="21" customHeight="1">
      <c r="A62" s="360" t="s">
        <v>224</v>
      </c>
      <c r="B62" s="355">
        <f>L59</f>
        <v>0</v>
      </c>
      <c r="C62" s="355">
        <f>M59</f>
        <v>0</v>
      </c>
      <c r="D62" s="355">
        <f>N59</f>
        <v>0</v>
      </c>
    </row>
    <row r="63" spans="1:4" ht="21" customHeight="1">
      <c r="A63" s="360" t="s">
        <v>225</v>
      </c>
      <c r="B63" s="361">
        <f>SUM(H53:H58)</f>
        <v>0</v>
      </c>
      <c r="C63" s="361">
        <f>SUM(I53:I58)</f>
        <v>0</v>
      </c>
      <c r="D63" s="355">
        <f>SUM(J53:J58)</f>
        <v>0</v>
      </c>
    </row>
    <row r="66" ht="21" customHeight="1">
      <c r="A66" s="362" t="s">
        <v>43</v>
      </c>
    </row>
    <row r="67" spans="2:3" ht="21" customHeight="1">
      <c r="B67" s="363"/>
      <c r="C67" s="363"/>
    </row>
  </sheetData>
  <sheetProtection sheet="1" objects="1" scenarios="1"/>
  <mergeCells count="5">
    <mergeCell ref="A1:F1"/>
    <mergeCell ref="A3:B3"/>
    <mergeCell ref="D4:F4"/>
    <mergeCell ref="D19:E19"/>
    <mergeCell ref="A49:F49"/>
  </mergeCells>
  <hyperlinks>
    <hyperlink ref="A66" location="Sommaire!A1" display="Retour sommaire"/>
  </hyperlinks>
  <printOptions/>
  <pageMargins left="0.7875" right="0.7875" top="0.7083333333333334" bottom="0.7" header="0.7083333333333334" footer="0.5097222222222222"/>
  <pageSetup firstPageNumber="5" useFirstPageNumber="1" fitToHeight="1" fitToWidth="1" horizontalDpi="300" verticalDpi="300" orientation="portrait" paperSize="9"/>
  <headerFooter alignWithMargins="0">
    <oddHeader>&amp;CPrévisionnel</oddHeader>
    <oddFooter>&amp;C&amp;F&amp;RPage &amp;P</oddFooter>
  </headerFooter>
  <legacyDrawing r:id="rId2"/>
</worksheet>
</file>

<file path=xl/worksheets/sheet7.xml><?xml version="1.0" encoding="utf-8"?>
<worksheet xmlns="http://schemas.openxmlformats.org/spreadsheetml/2006/main" xmlns:r="http://schemas.openxmlformats.org/officeDocument/2006/relationships">
  <sheetPr codeName="Feuil10">
    <pageSetUpPr fitToPage="1"/>
  </sheetPr>
  <dimension ref="A1:P116"/>
  <sheetViews>
    <sheetView showGridLines="0" workbookViewId="0" topLeftCell="A1">
      <selection activeCell="B16" sqref="B16"/>
    </sheetView>
  </sheetViews>
  <sheetFormatPr defaultColWidth="11.421875" defaultRowHeight="12.75"/>
  <cols>
    <col min="1" max="1" width="28.57421875" style="265" customWidth="1"/>
    <col min="2" max="2" width="14.28125" style="265" customWidth="1"/>
    <col min="3" max="4" width="11.8515625" style="265" customWidth="1"/>
    <col min="5" max="6" width="11.421875" style="265" customWidth="1"/>
    <col min="7" max="17" width="0" style="265" hidden="1" customWidth="1"/>
    <col min="18" max="16384" width="11.421875" style="265" customWidth="1"/>
  </cols>
  <sheetData>
    <row r="1" spans="1:6" ht="15.75" customHeight="1">
      <c r="A1" s="364" t="s">
        <v>226</v>
      </c>
      <c r="B1" s="364"/>
      <c r="C1" s="364"/>
      <c r="D1" s="364"/>
      <c r="E1" s="364"/>
      <c r="F1" s="364"/>
    </row>
    <row r="2" spans="1:6" ht="15.75" customHeight="1">
      <c r="A2" s="365"/>
      <c r="B2" s="365"/>
      <c r="C2" s="365"/>
      <c r="D2" s="365"/>
      <c r="E2" s="365"/>
      <c r="F2" s="365"/>
    </row>
    <row r="3" spans="1:6" ht="15.75" customHeight="1">
      <c r="A3" s="366" t="s">
        <v>227</v>
      </c>
      <c r="B3" s="320"/>
      <c r="C3" s="365"/>
      <c r="D3" s="365"/>
      <c r="E3" s="365"/>
      <c r="F3" s="365"/>
    </row>
    <row r="4" spans="1:11" ht="15.75" customHeight="1">
      <c r="A4" s="366" t="s">
        <v>228</v>
      </c>
      <c r="B4" s="367"/>
      <c r="C4" s="367"/>
      <c r="D4" s="367"/>
      <c r="E4" s="367"/>
      <c r="F4" s="367"/>
      <c r="H4" s="368" t="b">
        <f>FALSE</f>
        <v>0</v>
      </c>
      <c r="I4" s="265">
        <f>IF($H$4=TRUE,B7,0)</f>
        <v>0</v>
      </c>
      <c r="J4" s="265">
        <f>IF($H$4=TRUE,C7,0)</f>
        <v>0</v>
      </c>
      <c r="K4" s="265">
        <f>IF($H$4=TRUE,D7,0)</f>
        <v>0</v>
      </c>
    </row>
    <row r="5" spans="1:11" ht="15.75" customHeight="1">
      <c r="A5" s="366"/>
      <c r="B5" s="369"/>
      <c r="C5" s="369"/>
      <c r="D5" s="369"/>
      <c r="E5" s="369"/>
      <c r="F5" s="365"/>
      <c r="I5" s="265">
        <f>IF($H$4=TRUE,0,B7)</f>
        <v>0</v>
      </c>
      <c r="J5" s="265">
        <f>IF($H$4=TRUE,0,C7)</f>
        <v>0</v>
      </c>
      <c r="K5" s="265">
        <f>IF($H$4=TRUE,0,D7)</f>
        <v>0</v>
      </c>
    </row>
    <row r="6" spans="1:14" ht="15.75" customHeight="1">
      <c r="A6" s="366"/>
      <c r="B6" s="370">
        <f>'Plan de financement'!B4</f>
        <v>2007</v>
      </c>
      <c r="C6" s="370">
        <f>B6+1</f>
        <v>2008</v>
      </c>
      <c r="D6" s="370">
        <f>C6+1</f>
        <v>2009</v>
      </c>
      <c r="E6" s="365"/>
      <c r="F6" s="365"/>
      <c r="I6" s="265">
        <f>I4*B9</f>
        <v>0</v>
      </c>
      <c r="J6" s="265">
        <f>J4*C9</f>
        <v>0</v>
      </c>
      <c r="K6" s="265">
        <f>K4*D9</f>
        <v>0</v>
      </c>
      <c r="L6" s="265">
        <f>(I6+I7)*(1+$B10)</f>
        <v>0</v>
      </c>
      <c r="M6" s="265">
        <f>(J6+J7)*(1+$B10)</f>
        <v>0</v>
      </c>
      <c r="N6" s="265">
        <f>(K6+K7)*(1+$B10)</f>
        <v>0</v>
      </c>
    </row>
    <row r="7" spans="1:11" ht="15.75" customHeight="1">
      <c r="A7" s="366" t="s">
        <v>229</v>
      </c>
      <c r="B7" s="371"/>
      <c r="C7" s="371"/>
      <c r="D7" s="371"/>
      <c r="E7" s="365"/>
      <c r="F7" s="365"/>
      <c r="I7" s="265">
        <f>I5*B9</f>
        <v>0</v>
      </c>
      <c r="J7" s="265">
        <f>J5*C9</f>
        <v>0</v>
      </c>
      <c r="K7" s="265">
        <f>K5*D9</f>
        <v>0</v>
      </c>
    </row>
    <row r="8" spans="1:11" ht="15.75" customHeight="1">
      <c r="A8" s="366" t="s">
        <v>230</v>
      </c>
      <c r="B8" s="372"/>
      <c r="C8" s="372"/>
      <c r="D8" s="372"/>
      <c r="E8" s="365"/>
      <c r="F8" s="365"/>
      <c r="I8" s="265">
        <f aca="true" t="shared" si="0" ref="I8:K9">I4*(1+$B$10)</f>
        <v>0</v>
      </c>
      <c r="J8" s="265">
        <f t="shared" si="0"/>
        <v>0</v>
      </c>
      <c r="K8" s="265">
        <f t="shared" si="0"/>
        <v>0</v>
      </c>
    </row>
    <row r="9" spans="1:14" ht="15.75" customHeight="1">
      <c r="A9" s="366" t="s">
        <v>231</v>
      </c>
      <c r="B9" s="373">
        <v>0.001</v>
      </c>
      <c r="C9" s="373"/>
      <c r="D9" s="373"/>
      <c r="E9" s="365"/>
      <c r="F9" s="365"/>
      <c r="I9" s="265">
        <f t="shared" si="0"/>
        <v>0</v>
      </c>
      <c r="J9" s="265">
        <f t="shared" si="0"/>
        <v>0</v>
      </c>
      <c r="K9" s="265">
        <f t="shared" si="0"/>
        <v>0</v>
      </c>
      <c r="L9" s="374">
        <f>(I9+I8)/360*B8</f>
        <v>0</v>
      </c>
      <c r="M9" s="374">
        <f>(J9+J8)/360*C8</f>
        <v>0</v>
      </c>
      <c r="N9" s="374">
        <f>(K9+K8)/360*D8</f>
        <v>0</v>
      </c>
    </row>
    <row r="10" spans="1:14" ht="15.75" customHeight="1">
      <c r="A10" s="375" t="s">
        <v>232</v>
      </c>
      <c r="B10" s="376"/>
      <c r="C10" s="365"/>
      <c r="D10" s="365"/>
      <c r="E10" s="365"/>
      <c r="F10" s="365"/>
      <c r="I10" s="265">
        <f aca="true" t="shared" si="1" ref="I10:K11">I6*(1+$B$10)</f>
        <v>0</v>
      </c>
      <c r="J10" s="265">
        <f t="shared" si="1"/>
        <v>0</v>
      </c>
      <c r="K10" s="265">
        <f t="shared" si="1"/>
        <v>0</v>
      </c>
      <c r="L10" s="374">
        <f>L9*B9</f>
        <v>0</v>
      </c>
      <c r="M10" s="374">
        <f>M9*C9</f>
        <v>0</v>
      </c>
      <c r="N10" s="374">
        <f>N9*D9</f>
        <v>0</v>
      </c>
    </row>
    <row r="11" spans="1:11" ht="15.75" customHeight="1">
      <c r="A11" s="375"/>
      <c r="B11" s="377"/>
      <c r="C11" s="365"/>
      <c r="D11" s="365"/>
      <c r="E11" s="365"/>
      <c r="F11" s="365"/>
      <c r="I11" s="265">
        <f t="shared" si="1"/>
        <v>0</v>
      </c>
      <c r="J11" s="265">
        <f t="shared" si="1"/>
        <v>0</v>
      </c>
      <c r="K11" s="265">
        <f t="shared" si="1"/>
        <v>0</v>
      </c>
    </row>
    <row r="12" spans="1:6" ht="15.75" customHeight="1">
      <c r="A12" s="365"/>
      <c r="B12" s="365"/>
      <c r="C12" s="365"/>
      <c r="D12" s="365"/>
      <c r="E12" s="365"/>
      <c r="F12" s="365"/>
    </row>
    <row r="13" spans="1:6" ht="15.75" customHeight="1">
      <c r="A13" s="366" t="s">
        <v>233</v>
      </c>
      <c r="B13" s="365"/>
      <c r="C13" s="365"/>
      <c r="D13" s="365"/>
      <c r="E13" s="365"/>
      <c r="F13" s="365"/>
    </row>
    <row r="14" spans="1:11" ht="15.75" customHeight="1">
      <c r="A14" s="366" t="s">
        <v>228</v>
      </c>
      <c r="B14" s="367"/>
      <c r="C14" s="367"/>
      <c r="D14" s="367"/>
      <c r="E14" s="367"/>
      <c r="F14" s="367"/>
      <c r="H14" s="368" t="b">
        <f>TRUE</f>
        <v>1</v>
      </c>
      <c r="I14" s="265">
        <f>IF($H$14=TRUE,B17,0)</f>
        <v>0</v>
      </c>
      <c r="J14" s="265">
        <f>IF($H$14=TRUE,C17,0)</f>
        <v>0</v>
      </c>
      <c r="K14" s="265">
        <f>IF($H$14=TRUE,D17,0)</f>
        <v>0</v>
      </c>
    </row>
    <row r="15" spans="1:11" ht="15.75" customHeight="1">
      <c r="A15" s="366"/>
      <c r="B15" s="369"/>
      <c r="C15" s="369"/>
      <c r="D15" s="369"/>
      <c r="E15" s="369"/>
      <c r="F15" s="365"/>
      <c r="I15" s="265">
        <f>IF($H$14=TRUE,0,B17)</f>
        <v>0</v>
      </c>
      <c r="J15" s="265">
        <f>IF($H$14=TRUE,0,C17)</f>
        <v>0</v>
      </c>
      <c r="K15" s="265">
        <f>IF($H$14=TRUE,0,D17)</f>
        <v>0</v>
      </c>
    </row>
    <row r="16" spans="1:14" ht="15.75" customHeight="1">
      <c r="A16" s="366"/>
      <c r="B16" s="370">
        <f>B6</f>
        <v>2007</v>
      </c>
      <c r="C16" s="370">
        <f>B16+1</f>
        <v>2008</v>
      </c>
      <c r="D16" s="370">
        <f>C16+1</f>
        <v>2009</v>
      </c>
      <c r="E16" s="365"/>
      <c r="F16" s="365"/>
      <c r="I16" s="265">
        <f>I14*B19</f>
        <v>0</v>
      </c>
      <c r="J16" s="265">
        <f>J14*C19</f>
        <v>0</v>
      </c>
      <c r="K16" s="265">
        <f>K14*D19</f>
        <v>0</v>
      </c>
      <c r="L16" s="265">
        <f>(I16+I17)*(1+$B20)</f>
        <v>0</v>
      </c>
      <c r="M16" s="265">
        <f>(J16+J17)*(1+$B20)</f>
        <v>0</v>
      </c>
      <c r="N16" s="265">
        <f>(K16+K17)*(1+$B20)</f>
        <v>0</v>
      </c>
    </row>
    <row r="17" spans="1:11" ht="15.75" customHeight="1">
      <c r="A17" s="366" t="s">
        <v>229</v>
      </c>
      <c r="B17" s="371"/>
      <c r="C17" s="371"/>
      <c r="D17" s="371"/>
      <c r="E17" s="365"/>
      <c r="F17" s="365"/>
      <c r="I17" s="265">
        <f>I15*B19</f>
        <v>0</v>
      </c>
      <c r="J17" s="265">
        <f>J15*C19</f>
        <v>0</v>
      </c>
      <c r="K17" s="265">
        <f>K15*D19</f>
        <v>0</v>
      </c>
    </row>
    <row r="18" spans="1:11" ht="15.75" customHeight="1">
      <c r="A18" s="366" t="s">
        <v>230</v>
      </c>
      <c r="B18" s="372"/>
      <c r="C18" s="372"/>
      <c r="D18" s="372"/>
      <c r="E18" s="365"/>
      <c r="F18" s="365"/>
      <c r="I18" s="265">
        <f aca="true" t="shared" si="2" ref="I18:K21">I14*(1+$B$20)</f>
        <v>0</v>
      </c>
      <c r="J18" s="265">
        <f t="shared" si="2"/>
        <v>0</v>
      </c>
      <c r="K18" s="265">
        <f t="shared" si="2"/>
        <v>0</v>
      </c>
    </row>
    <row r="19" spans="1:14" ht="15.75" customHeight="1">
      <c r="A19" s="366" t="s">
        <v>231</v>
      </c>
      <c r="B19" s="373"/>
      <c r="C19" s="373"/>
      <c r="D19" s="373"/>
      <c r="E19" s="365"/>
      <c r="F19" s="365"/>
      <c r="I19" s="265">
        <f t="shared" si="2"/>
        <v>0</v>
      </c>
      <c r="J19" s="265">
        <f t="shared" si="2"/>
        <v>0</v>
      </c>
      <c r="K19" s="265">
        <f t="shared" si="2"/>
        <v>0</v>
      </c>
      <c r="L19" s="374">
        <f>(I19+I18)/360*B18</f>
        <v>0</v>
      </c>
      <c r="M19" s="374">
        <f>(J19+J18)/360*C18</f>
        <v>0</v>
      </c>
      <c r="N19" s="374">
        <f>(K19+K18)/360*D18</f>
        <v>0</v>
      </c>
    </row>
    <row r="20" spans="1:14" ht="15.75" customHeight="1">
      <c r="A20" s="375" t="s">
        <v>232</v>
      </c>
      <c r="B20" s="376"/>
      <c r="C20" s="365"/>
      <c r="D20" s="365"/>
      <c r="E20" s="365"/>
      <c r="F20" s="365"/>
      <c r="I20" s="265">
        <f t="shared" si="2"/>
        <v>0</v>
      </c>
      <c r="J20" s="265">
        <f t="shared" si="2"/>
        <v>0</v>
      </c>
      <c r="K20" s="265">
        <f t="shared" si="2"/>
        <v>0</v>
      </c>
      <c r="L20" s="374">
        <f>L19*B19</f>
        <v>0</v>
      </c>
      <c r="M20" s="374">
        <f>M19*C19</f>
        <v>0</v>
      </c>
      <c r="N20" s="374">
        <f>N19*D19</f>
        <v>0</v>
      </c>
    </row>
    <row r="21" spans="1:11" ht="15.75" customHeight="1">
      <c r="A21" s="365"/>
      <c r="B21" s="365"/>
      <c r="C21" s="365"/>
      <c r="D21" s="365"/>
      <c r="E21" s="365"/>
      <c r="F21" s="365"/>
      <c r="I21" s="265">
        <f t="shared" si="2"/>
        <v>0</v>
      </c>
      <c r="J21" s="265">
        <f t="shared" si="2"/>
        <v>0</v>
      </c>
      <c r="K21" s="265">
        <f t="shared" si="2"/>
        <v>0</v>
      </c>
    </row>
    <row r="22" spans="1:6" ht="15.75" customHeight="1">
      <c r="A22" s="365"/>
      <c r="B22" s="365"/>
      <c r="C22" s="365"/>
      <c r="D22" s="365"/>
      <c r="E22" s="365"/>
      <c r="F22" s="365"/>
    </row>
    <row r="23" spans="1:6" ht="15.75" customHeight="1">
      <c r="A23" s="366" t="s">
        <v>234</v>
      </c>
      <c r="B23" s="365"/>
      <c r="C23" s="365"/>
      <c r="D23" s="365"/>
      <c r="E23" s="365"/>
      <c r="F23" s="365"/>
    </row>
    <row r="24" spans="1:11" ht="15.75" customHeight="1">
      <c r="A24" s="366" t="s">
        <v>228</v>
      </c>
      <c r="B24" s="367"/>
      <c r="C24" s="367"/>
      <c r="D24" s="367"/>
      <c r="E24" s="367"/>
      <c r="F24" s="367"/>
      <c r="H24" s="368" t="b">
        <f>FALSE</f>
        <v>0</v>
      </c>
      <c r="I24" s="265">
        <f>IF(H$24=TRUE,B27,0)</f>
        <v>0</v>
      </c>
      <c r="J24" s="265">
        <f>IF($H$24=TRUE,C27,0)</f>
        <v>0</v>
      </c>
      <c r="K24" s="265">
        <f>IF($H$24=TRUE,D27,0)</f>
        <v>0</v>
      </c>
    </row>
    <row r="25" spans="1:11" ht="15.75" customHeight="1">
      <c r="A25" s="366"/>
      <c r="B25" s="365"/>
      <c r="C25" s="365"/>
      <c r="D25" s="365"/>
      <c r="E25" s="365"/>
      <c r="F25" s="365"/>
      <c r="I25" s="265">
        <f>IF($H24=TRUE,0,B27)</f>
        <v>0</v>
      </c>
      <c r="J25" s="265">
        <f>IF($H24=TRUE,0,C27)</f>
        <v>0</v>
      </c>
      <c r="K25" s="265">
        <f>IF($H24=TRUE,0,D27)</f>
        <v>0</v>
      </c>
    </row>
    <row r="26" spans="1:14" ht="15.75" customHeight="1">
      <c r="A26" s="378"/>
      <c r="B26" s="379">
        <v>2006</v>
      </c>
      <c r="C26" s="379">
        <v>2007</v>
      </c>
      <c r="D26" s="379">
        <v>2008</v>
      </c>
      <c r="E26" s="365"/>
      <c r="F26" s="365"/>
      <c r="I26" s="265">
        <f>I24*B29</f>
        <v>0</v>
      </c>
      <c r="J26" s="265">
        <f>J24*C29</f>
        <v>0</v>
      </c>
      <c r="K26" s="265">
        <f>K24*D29</f>
        <v>0</v>
      </c>
      <c r="L26" s="265">
        <f>(I26+I27)*(1+$B30)</f>
        <v>0</v>
      </c>
      <c r="M26" s="265">
        <f>(J26+J27)*(1+$B30)</f>
        <v>0</v>
      </c>
      <c r="N26" s="265">
        <f>(K26+K27)*(1+$B30)</f>
        <v>0</v>
      </c>
    </row>
    <row r="27" spans="1:12" ht="15.75" customHeight="1">
      <c r="A27" s="378" t="s">
        <v>229</v>
      </c>
      <c r="B27" s="371"/>
      <c r="C27" s="371"/>
      <c r="D27" s="371"/>
      <c r="E27" s="365"/>
      <c r="F27" s="365"/>
      <c r="I27" s="265">
        <f>I25*B29</f>
        <v>0</v>
      </c>
      <c r="J27" s="265">
        <f>J25*C29</f>
        <v>0</v>
      </c>
      <c r="K27" s="265">
        <f>K25*D29</f>
        <v>0</v>
      </c>
      <c r="L27" s="374"/>
    </row>
    <row r="28" spans="1:11" ht="15.75" customHeight="1">
      <c r="A28" s="378" t="s">
        <v>230</v>
      </c>
      <c r="B28" s="372"/>
      <c r="C28" s="372"/>
      <c r="D28" s="372"/>
      <c r="E28" s="365"/>
      <c r="F28" s="365"/>
      <c r="I28" s="265">
        <f aca="true" t="shared" si="3" ref="I28:K30">I24*(1+$B$30)</f>
        <v>0</v>
      </c>
      <c r="J28" s="265">
        <f t="shared" si="3"/>
        <v>0</v>
      </c>
      <c r="K28" s="265">
        <f t="shared" si="3"/>
        <v>0</v>
      </c>
    </row>
    <row r="29" spans="1:14" ht="15.75" customHeight="1">
      <c r="A29" s="378" t="s">
        <v>231</v>
      </c>
      <c r="B29" s="373"/>
      <c r="C29" s="373"/>
      <c r="D29" s="373"/>
      <c r="E29" s="365"/>
      <c r="F29" s="365"/>
      <c r="I29" s="265">
        <f t="shared" si="3"/>
        <v>0</v>
      </c>
      <c r="J29" s="265">
        <f t="shared" si="3"/>
        <v>0</v>
      </c>
      <c r="K29" s="265">
        <f t="shared" si="3"/>
        <v>0</v>
      </c>
      <c r="L29" s="374">
        <f>(I29+I28)/360*B28</f>
        <v>0</v>
      </c>
      <c r="M29" s="374">
        <f>(J29+J28)/360*C28</f>
        <v>0</v>
      </c>
      <c r="N29" s="374">
        <f>(K29+K28)/360*D28</f>
        <v>0</v>
      </c>
    </row>
    <row r="30" spans="1:14" ht="15.75" customHeight="1">
      <c r="A30" s="378" t="s">
        <v>232</v>
      </c>
      <c r="B30" s="376"/>
      <c r="C30" s="365"/>
      <c r="D30" s="365"/>
      <c r="E30" s="365"/>
      <c r="F30" s="365"/>
      <c r="I30" s="265">
        <f t="shared" si="3"/>
        <v>0</v>
      </c>
      <c r="J30" s="265">
        <f t="shared" si="3"/>
        <v>0</v>
      </c>
      <c r="K30" s="265">
        <f t="shared" si="3"/>
        <v>0</v>
      </c>
      <c r="L30" s="374">
        <f>L29*B29</f>
        <v>0</v>
      </c>
      <c r="M30" s="374">
        <f>M29*C29</f>
        <v>0</v>
      </c>
      <c r="N30" s="374">
        <f>N29*D29</f>
        <v>0</v>
      </c>
    </row>
    <row r="31" spans="1:6" ht="15.75" customHeight="1">
      <c r="A31" s="365"/>
      <c r="B31" s="380"/>
      <c r="C31" s="365"/>
      <c r="D31" s="365"/>
      <c r="E31" s="365"/>
      <c r="F31" s="365"/>
    </row>
    <row r="32" spans="1:6" ht="15.75" customHeight="1">
      <c r="A32" s="365"/>
      <c r="B32" s="365"/>
      <c r="C32" s="365"/>
      <c r="D32" s="365"/>
      <c r="E32" s="365"/>
      <c r="F32" s="365"/>
    </row>
    <row r="33" spans="1:6" ht="15.75" customHeight="1">
      <c r="A33" s="366" t="s">
        <v>235</v>
      </c>
      <c r="B33" s="365"/>
      <c r="C33" s="365"/>
      <c r="D33" s="365"/>
      <c r="E33" s="365"/>
      <c r="F33" s="365"/>
    </row>
    <row r="34" spans="1:11" ht="15.75" customHeight="1">
      <c r="A34" s="366" t="s">
        <v>228</v>
      </c>
      <c r="B34" s="367"/>
      <c r="C34" s="367"/>
      <c r="D34" s="367"/>
      <c r="E34" s="367"/>
      <c r="F34" s="367"/>
      <c r="H34" s="368" t="b">
        <f>FALSE</f>
        <v>0</v>
      </c>
      <c r="I34" s="265">
        <f>IF($H34=TRUE,B37,0)</f>
        <v>0</v>
      </c>
      <c r="J34" s="265">
        <f>IF($H34=TRUE,C37,0)</f>
        <v>0</v>
      </c>
      <c r="K34" s="265">
        <f>IF($H34=TRUE,D37,0)</f>
        <v>0</v>
      </c>
    </row>
    <row r="35" spans="1:11" ht="15.75" customHeight="1">
      <c r="A35" s="366"/>
      <c r="B35" s="365"/>
      <c r="C35" s="365"/>
      <c r="D35" s="365"/>
      <c r="E35" s="365"/>
      <c r="F35" s="365"/>
      <c r="I35" s="265">
        <f>IF($H34=TRUE,0,B37)</f>
        <v>0</v>
      </c>
      <c r="J35" s="265">
        <f>IF($H34=TRUE,0,C37)</f>
        <v>0</v>
      </c>
      <c r="K35" s="265">
        <f>IF($H34=TRUE,0,D37)</f>
        <v>0</v>
      </c>
    </row>
    <row r="36" spans="1:14" ht="15.75" customHeight="1">
      <c r="A36" s="378"/>
      <c r="B36" s="370">
        <v>2006</v>
      </c>
      <c r="C36" s="370">
        <v>2007</v>
      </c>
      <c r="D36" s="370">
        <v>2008</v>
      </c>
      <c r="E36" s="365"/>
      <c r="F36" s="365"/>
      <c r="I36" s="265">
        <f>I34*B39</f>
        <v>0</v>
      </c>
      <c r="J36" s="265">
        <f>J34*C39</f>
        <v>0</v>
      </c>
      <c r="K36" s="265">
        <f>K34*D39</f>
        <v>0</v>
      </c>
      <c r="L36" s="265">
        <f>(I36+I37)*(1+$B40)</f>
        <v>0</v>
      </c>
      <c r="M36" s="265">
        <f>(J36+J37)*(1+$B40)</f>
        <v>0</v>
      </c>
      <c r="N36" s="265">
        <f>(K36+K37)*(1+$B40)</f>
        <v>0</v>
      </c>
    </row>
    <row r="37" spans="1:11" ht="15.75" customHeight="1">
      <c r="A37" s="378" t="s">
        <v>229</v>
      </c>
      <c r="B37" s="371"/>
      <c r="C37" s="371"/>
      <c r="D37" s="371"/>
      <c r="E37" s="365"/>
      <c r="F37" s="365"/>
      <c r="I37" s="265">
        <f>I35*B39</f>
        <v>0</v>
      </c>
      <c r="J37" s="265">
        <f>J35*C39</f>
        <v>0</v>
      </c>
      <c r="K37" s="265">
        <f>K35*D39</f>
        <v>0</v>
      </c>
    </row>
    <row r="38" spans="1:11" ht="15.75" customHeight="1">
      <c r="A38" s="378" t="s">
        <v>230</v>
      </c>
      <c r="B38" s="372"/>
      <c r="C38" s="372"/>
      <c r="D38" s="372"/>
      <c r="E38" s="365"/>
      <c r="F38" s="365"/>
      <c r="I38" s="265">
        <f>I34*(1+$B$40)</f>
        <v>0</v>
      </c>
      <c r="J38" s="265">
        <f aca="true" t="shared" si="4" ref="J38:K40">J34*(1+$B$40)</f>
        <v>0</v>
      </c>
      <c r="K38" s="265">
        <f t="shared" si="4"/>
        <v>0</v>
      </c>
    </row>
    <row r="39" spans="1:14" ht="15.75" customHeight="1">
      <c r="A39" s="378" t="s">
        <v>231</v>
      </c>
      <c r="B39" s="373"/>
      <c r="C39" s="373"/>
      <c r="D39" s="373"/>
      <c r="E39" s="365"/>
      <c r="F39" s="365"/>
      <c r="I39" s="265">
        <f>I35*(1+$B$40)</f>
        <v>0</v>
      </c>
      <c r="J39" s="265">
        <f t="shared" si="4"/>
        <v>0</v>
      </c>
      <c r="K39" s="265">
        <f t="shared" si="4"/>
        <v>0</v>
      </c>
      <c r="L39" s="374">
        <f>(I39+I38)/360*B38</f>
        <v>0</v>
      </c>
      <c r="M39" s="374">
        <f>(J39+J38)/360*C38</f>
        <v>0</v>
      </c>
      <c r="N39" s="374">
        <f>(K39+K38)/360*D38</f>
        <v>0</v>
      </c>
    </row>
    <row r="40" spans="1:14" ht="15.75" customHeight="1">
      <c r="A40" s="378" t="s">
        <v>232</v>
      </c>
      <c r="B40" s="376"/>
      <c r="C40" s="365"/>
      <c r="D40" s="365"/>
      <c r="E40" s="365"/>
      <c r="F40" s="365"/>
      <c r="I40" s="265">
        <f>I36*(1+$B$40)</f>
        <v>0</v>
      </c>
      <c r="J40" s="265">
        <f t="shared" si="4"/>
        <v>0</v>
      </c>
      <c r="K40" s="265">
        <f t="shared" si="4"/>
        <v>0</v>
      </c>
      <c r="L40" s="374">
        <f>L39*B39</f>
        <v>0</v>
      </c>
      <c r="M40" s="374">
        <f>M39*C39</f>
        <v>0</v>
      </c>
      <c r="N40" s="374">
        <f>N39*D39</f>
        <v>0</v>
      </c>
    </row>
    <row r="41" spans="1:6" ht="15.75" customHeight="1">
      <c r="A41" s="365"/>
      <c r="B41" s="365"/>
      <c r="C41" s="365"/>
      <c r="D41" s="365"/>
      <c r="E41" s="365"/>
      <c r="F41" s="365"/>
    </row>
    <row r="42" spans="1:11" ht="12.75" customHeight="1" hidden="1">
      <c r="A42" s="365"/>
      <c r="B42" s="365"/>
      <c r="C42" s="365"/>
      <c r="D42" s="365"/>
      <c r="E42" s="365"/>
      <c r="F42" s="365"/>
      <c r="G42" s="265" t="s">
        <v>236</v>
      </c>
      <c r="I42" s="265">
        <f aca="true" t="shared" si="5" ref="I42:K45">I4+I14+I24+I34</f>
        <v>0</v>
      </c>
      <c r="J42" s="265">
        <f t="shared" si="5"/>
        <v>0</v>
      </c>
      <c r="K42" s="265">
        <f t="shared" si="5"/>
        <v>0</v>
      </c>
    </row>
    <row r="43" spans="1:11" ht="12.75" customHeight="1" hidden="1">
      <c r="A43" s="365"/>
      <c r="B43" s="365"/>
      <c r="C43" s="365"/>
      <c r="D43" s="365"/>
      <c r="E43" s="365"/>
      <c r="F43" s="365"/>
      <c r="G43" s="265" t="s">
        <v>237</v>
      </c>
      <c r="I43" s="265">
        <f t="shared" si="5"/>
        <v>0</v>
      </c>
      <c r="J43" s="265">
        <f t="shared" si="5"/>
        <v>0</v>
      </c>
      <c r="K43" s="265">
        <f t="shared" si="5"/>
        <v>0</v>
      </c>
    </row>
    <row r="44" spans="1:11" ht="12.75" customHeight="1" hidden="1">
      <c r="A44" s="365"/>
      <c r="B44" s="365"/>
      <c r="C44" s="365"/>
      <c r="D44" s="365"/>
      <c r="E44" s="365"/>
      <c r="F44" s="365"/>
      <c r="G44" s="265" t="s">
        <v>238</v>
      </c>
      <c r="I44" s="265">
        <f t="shared" si="5"/>
        <v>0</v>
      </c>
      <c r="J44" s="265">
        <f t="shared" si="5"/>
        <v>0</v>
      </c>
      <c r="K44" s="265">
        <f t="shared" si="5"/>
        <v>0</v>
      </c>
    </row>
    <row r="45" spans="1:11" ht="12.75" customHeight="1" hidden="1">
      <c r="A45" s="365"/>
      <c r="B45" s="365"/>
      <c r="C45" s="365"/>
      <c r="D45" s="365"/>
      <c r="E45" s="365"/>
      <c r="F45" s="365"/>
      <c r="G45" s="265" t="s">
        <v>239</v>
      </c>
      <c r="I45" s="265">
        <f t="shared" si="5"/>
        <v>0</v>
      </c>
      <c r="J45" s="265">
        <f t="shared" si="5"/>
        <v>0</v>
      </c>
      <c r="K45" s="265">
        <f t="shared" si="5"/>
        <v>0</v>
      </c>
    </row>
    <row r="46" spans="1:6" ht="12.75" customHeight="1" hidden="1">
      <c r="A46" s="365"/>
      <c r="B46" s="365"/>
      <c r="C46" s="365"/>
      <c r="D46" s="365"/>
      <c r="E46" s="365"/>
      <c r="F46" s="365"/>
    </row>
    <row r="47" spans="1:6" ht="12.75" customHeight="1" hidden="1">
      <c r="A47" s="365"/>
      <c r="B47" s="365"/>
      <c r="C47" s="365"/>
      <c r="D47" s="365"/>
      <c r="E47" s="365"/>
      <c r="F47" s="365"/>
    </row>
    <row r="48" spans="1:6" ht="12.75" customHeight="1" hidden="1">
      <c r="A48" s="365"/>
      <c r="B48" s="365"/>
      <c r="C48" s="365"/>
      <c r="D48" s="365"/>
      <c r="E48" s="365"/>
      <c r="F48" s="365"/>
    </row>
    <row r="49" spans="1:11" ht="12.75" customHeight="1" hidden="1">
      <c r="A49" s="365"/>
      <c r="B49" s="365"/>
      <c r="C49" s="365"/>
      <c r="D49" s="365"/>
      <c r="E49" s="365"/>
      <c r="F49" s="365"/>
      <c r="G49" s="265" t="s">
        <v>240</v>
      </c>
      <c r="I49" s="265">
        <f aca="true" t="shared" si="6" ref="I49:K50">I6+I16+I26+I36</f>
        <v>0</v>
      </c>
      <c r="J49" s="265">
        <f t="shared" si="6"/>
        <v>0</v>
      </c>
      <c r="K49" s="265">
        <f t="shared" si="6"/>
        <v>0</v>
      </c>
    </row>
    <row r="50" spans="1:11" ht="12.75" customHeight="1" hidden="1">
      <c r="A50" s="365"/>
      <c r="B50" s="365"/>
      <c r="C50" s="365"/>
      <c r="D50" s="365"/>
      <c r="E50" s="365"/>
      <c r="F50" s="365"/>
      <c r="G50" s="265" t="s">
        <v>241</v>
      </c>
      <c r="I50" s="265">
        <f t="shared" si="6"/>
        <v>0</v>
      </c>
      <c r="J50" s="265">
        <f t="shared" si="6"/>
        <v>0</v>
      </c>
      <c r="K50" s="265">
        <f t="shared" si="6"/>
        <v>0</v>
      </c>
    </row>
    <row r="51" spans="1:6" ht="12.75" customHeight="1" hidden="1">
      <c r="A51" s="365"/>
      <c r="B51" s="365"/>
      <c r="C51" s="365"/>
      <c r="D51" s="365"/>
      <c r="E51" s="365"/>
      <c r="F51" s="365"/>
    </row>
    <row r="52" spans="1:6" ht="12.75" customHeight="1" hidden="1">
      <c r="A52" s="365"/>
      <c r="B52" s="365"/>
      <c r="C52" s="365"/>
      <c r="D52" s="365"/>
      <c r="E52" s="365"/>
      <c r="F52" s="365"/>
    </row>
    <row r="53" spans="1:6" ht="12.75" customHeight="1" hidden="1">
      <c r="A53" s="365"/>
      <c r="B53" s="365"/>
      <c r="C53" s="365"/>
      <c r="D53" s="365"/>
      <c r="E53" s="365"/>
      <c r="F53" s="365"/>
    </row>
    <row r="54" spans="1:6" ht="12.75" customHeight="1" hidden="1">
      <c r="A54" s="365" t="s">
        <v>242</v>
      </c>
      <c r="B54" s="365"/>
      <c r="C54" s="381">
        <f aca="true" t="shared" si="7" ref="C54:E55">L9+L19+L29+L39</f>
        <v>0</v>
      </c>
      <c r="D54" s="381">
        <f t="shared" si="7"/>
        <v>0</v>
      </c>
      <c r="E54" s="381">
        <f t="shared" si="7"/>
        <v>0</v>
      </c>
      <c r="F54" s="365"/>
    </row>
    <row r="55" spans="1:6" ht="12.75" customHeight="1" hidden="1">
      <c r="A55" s="365" t="s">
        <v>243</v>
      </c>
      <c r="B55" s="365"/>
      <c r="C55" s="381">
        <f t="shared" si="7"/>
        <v>0</v>
      </c>
      <c r="D55" s="381">
        <f t="shared" si="7"/>
        <v>0</v>
      </c>
      <c r="E55" s="381">
        <f t="shared" si="7"/>
        <v>0</v>
      </c>
      <c r="F55" s="365"/>
    </row>
    <row r="56" spans="1:6" ht="12.75" customHeight="1" hidden="1">
      <c r="A56" s="365"/>
      <c r="B56" s="365"/>
      <c r="C56" s="365"/>
      <c r="D56" s="365"/>
      <c r="E56" s="365"/>
      <c r="F56" s="365"/>
    </row>
    <row r="57" spans="1:6" ht="12.75" customHeight="1" hidden="1">
      <c r="A57" s="365" t="s">
        <v>244</v>
      </c>
      <c r="B57" s="365" t="str">
        <f>'Compte de résultat'!A19</f>
        <v>Fonds européens</v>
      </c>
      <c r="C57" s="382">
        <f>'Compte de résultat'!B19/'Données historiques_ constantes'!$B42*90</f>
        <v>0</v>
      </c>
      <c r="D57" s="382">
        <f>'Compte de résultat'!C19/'Données historiques_ constantes'!$B42*90</f>
        <v>0</v>
      </c>
      <c r="E57" s="382">
        <f>'Compte de résultat'!D19/'Données historiques_ constantes'!$B42*90</f>
        <v>0</v>
      </c>
      <c r="F57" s="365"/>
    </row>
    <row r="58" spans="1:6" ht="12.75" customHeight="1" hidden="1">
      <c r="A58" s="365"/>
      <c r="B58" s="365" t="str">
        <f>'Compte de résultat'!A20</f>
        <v>Etat</v>
      </c>
      <c r="C58" s="382">
        <f>'Compte de résultat'!B20/'Données historiques_ constantes'!B43*90</f>
        <v>0</v>
      </c>
      <c r="D58" s="382">
        <f>'Compte de résultat'!C20/'Données historiques_ constantes'!$B43*90</f>
        <v>0</v>
      </c>
      <c r="E58" s="382">
        <f>'Compte de résultat'!D20/'Données historiques_ constantes'!$B43*90</f>
        <v>0</v>
      </c>
      <c r="F58" s="365"/>
    </row>
    <row r="59" spans="1:6" ht="12.75" customHeight="1" hidden="1">
      <c r="A59" s="365"/>
      <c r="B59" s="365" t="str">
        <f>'Compte de résultat'!A21</f>
        <v>Conseil Régional</v>
      </c>
      <c r="C59" s="382">
        <f>'Compte de résultat'!B21/'Données historiques_ constantes'!B44*90</f>
        <v>0</v>
      </c>
      <c r="D59" s="382">
        <f>'Compte de résultat'!C21/'Données historiques_ constantes'!$B44*90</f>
        <v>0</v>
      </c>
      <c r="E59" s="382">
        <f>'Compte de résultat'!D21/'Données historiques_ constantes'!$B44*90</f>
        <v>0</v>
      </c>
      <c r="F59" s="365"/>
    </row>
    <row r="60" spans="1:6" ht="12.75" customHeight="1" hidden="1">
      <c r="A60" s="365"/>
      <c r="B60" s="365" t="str">
        <f>'Compte de résultat'!A22</f>
        <v>Conseil Général</v>
      </c>
      <c r="C60" s="382">
        <f>'Compte de résultat'!B22/'Données historiques_ constantes'!B45*90</f>
        <v>0</v>
      </c>
      <c r="D60" s="382">
        <f>'Compte de résultat'!C22/'Données historiques_ constantes'!$B45*90</f>
        <v>0</v>
      </c>
      <c r="E60" s="382">
        <f>'Compte de résultat'!D22/'Données historiques_ constantes'!$B45*90</f>
        <v>0</v>
      </c>
      <c r="F60" s="365"/>
    </row>
    <row r="61" spans="1:6" ht="12.75" customHeight="1" hidden="1">
      <c r="A61" s="365"/>
      <c r="B61" s="365" t="str">
        <f>'Compte de résultat'!A23</f>
        <v>Collectivités et intercommunalités</v>
      </c>
      <c r="C61" s="382">
        <f>'Compte de résultat'!B23/'Données historiques_ constantes'!B46*90</f>
        <v>0</v>
      </c>
      <c r="D61" s="382">
        <f>'Compte de résultat'!C23/'Données historiques_ constantes'!$B46*90</f>
        <v>0</v>
      </c>
      <c r="E61" s="382">
        <f>'Compte de résultat'!D23/'Données historiques_ constantes'!$B46*90</f>
        <v>0</v>
      </c>
      <c r="F61" s="365"/>
    </row>
    <row r="62" spans="1:6" ht="12.75" customHeight="1" hidden="1">
      <c r="A62" s="365"/>
      <c r="B62" s="365" t="str">
        <f>'Compte de résultat'!A24</f>
        <v>Fondations et Fondations d'entreprise</v>
      </c>
      <c r="C62" s="382">
        <f>'Compte de résultat'!B24/'Données historiques_ constantes'!B47*90</f>
        <v>0</v>
      </c>
      <c r="D62" s="382">
        <f>'Compte de résultat'!C24/'Données historiques_ constantes'!$B47*90</f>
        <v>0</v>
      </c>
      <c r="E62" s="382">
        <f>'Compte de résultat'!D24/'Données historiques_ constantes'!$B47*90</f>
        <v>0</v>
      </c>
      <c r="F62" s="365"/>
    </row>
    <row r="63" spans="1:6" ht="12.75" customHeight="1" hidden="1">
      <c r="A63" s="365"/>
      <c r="B63" s="365"/>
      <c r="C63" s="381">
        <f>SUM(C57:C62)</f>
        <v>0</v>
      </c>
      <c r="D63" s="381">
        <f>SUM(D57:D62)</f>
        <v>0</v>
      </c>
      <c r="E63" s="381">
        <f>SUM(E57:E62)</f>
        <v>0</v>
      </c>
      <c r="F63" s="365"/>
    </row>
    <row r="64" spans="1:9" ht="12.75" customHeight="1" hidden="1">
      <c r="A64" s="365"/>
      <c r="B64" s="365"/>
      <c r="C64" s="365"/>
      <c r="D64" s="365"/>
      <c r="E64" s="365"/>
      <c r="F64" s="365"/>
      <c r="H64" s="265">
        <v>100</v>
      </c>
      <c r="I64" s="265">
        <f>H64/2</f>
        <v>50</v>
      </c>
    </row>
    <row r="65" spans="1:9" ht="12.75" customHeight="1" hidden="1">
      <c r="A65" s="365" t="s">
        <v>245</v>
      </c>
      <c r="B65" s="365"/>
      <c r="C65" s="383">
        <f>('Compte de résultat'!B55*0.6)/360*15</f>
        <v>0</v>
      </c>
      <c r="D65" s="383">
        <f>('Compte de résultat'!C55*0.6)/360*15</f>
        <v>0</v>
      </c>
      <c r="E65" s="383">
        <f>('Compte de résultat'!D55*0.6)/360*15</f>
        <v>0</v>
      </c>
      <c r="F65" s="365"/>
      <c r="H65" s="265">
        <v>40</v>
      </c>
      <c r="I65" s="265">
        <f>H65/2</f>
        <v>20</v>
      </c>
    </row>
    <row r="66" spans="1:6" ht="12.75" customHeight="1" hidden="1">
      <c r="A66" s="365"/>
      <c r="B66" s="365"/>
      <c r="C66" s="383">
        <f>('Compte de résultat'!B55*0.4)/360*45</f>
        <v>0</v>
      </c>
      <c r="D66" s="383">
        <f>('Compte de résultat'!C55*0.4)/360*45</f>
        <v>0</v>
      </c>
      <c r="E66" s="383">
        <f>('Compte de résultat'!D55*0.4)/360*45</f>
        <v>0</v>
      </c>
      <c r="F66" s="365"/>
    </row>
    <row r="67" spans="1:6" ht="12.75" customHeight="1" hidden="1">
      <c r="A67" s="365"/>
      <c r="B67" s="365"/>
      <c r="C67" s="365"/>
      <c r="D67" s="365"/>
      <c r="E67" s="365"/>
      <c r="F67" s="365"/>
    </row>
    <row r="68" spans="1:6" ht="12.75" customHeight="1" hidden="1">
      <c r="A68" s="365" t="s">
        <v>246</v>
      </c>
      <c r="B68" s="365"/>
      <c r="C68" s="383">
        <f>'Compte de résultat'!B35/360*30</f>
        <v>0</v>
      </c>
      <c r="D68" s="383">
        <f>'Compte de résultat'!C35/360*30</f>
        <v>0</v>
      </c>
      <c r="E68" s="383">
        <f>'Compte de résultat'!D35/360*30</f>
        <v>0</v>
      </c>
      <c r="F68" s="365"/>
    </row>
    <row r="69" spans="1:6" ht="12.75" customHeight="1" hidden="1">
      <c r="A69" s="365"/>
      <c r="B69" s="365"/>
      <c r="C69" s="365"/>
      <c r="D69" s="365"/>
      <c r="E69" s="365"/>
      <c r="F69" s="365"/>
    </row>
    <row r="70" spans="1:6" ht="12.75" customHeight="1" hidden="1">
      <c r="A70" s="365" t="s">
        <v>247</v>
      </c>
      <c r="B70" s="365"/>
      <c r="C70" s="381">
        <f>C54+C63-(C65+C66+C68+C55)</f>
        <v>0</v>
      </c>
      <c r="D70" s="381">
        <f>D54+D63-(D65+D66+D68+D55)</f>
        <v>0</v>
      </c>
      <c r="E70" s="381">
        <f>E54+E63-(E65+E66+E68+E55)</f>
        <v>0</v>
      </c>
      <c r="F70" s="365"/>
    </row>
    <row r="71" spans="1:6" ht="12.75" customHeight="1" hidden="1">
      <c r="A71" s="365"/>
      <c r="B71" s="365"/>
      <c r="C71" s="381">
        <f>C70</f>
        <v>0</v>
      </c>
      <c r="D71" s="381">
        <f>D70-C70</f>
        <v>0</v>
      </c>
      <c r="E71" s="381">
        <f>E70-D70</f>
        <v>0</v>
      </c>
      <c r="F71" s="365"/>
    </row>
    <row r="72" spans="1:6" ht="12.75" customHeight="1" hidden="1">
      <c r="A72" s="365"/>
      <c r="B72" s="365"/>
      <c r="C72" s="365"/>
      <c r="D72" s="365"/>
      <c r="E72" s="365"/>
      <c r="F72" s="365"/>
    </row>
    <row r="73" spans="1:6" ht="12.75" customHeight="1" hidden="1">
      <c r="A73" s="365"/>
      <c r="B73" s="365"/>
      <c r="C73" s="365"/>
      <c r="D73" s="365"/>
      <c r="E73" s="365"/>
      <c r="F73" s="365"/>
    </row>
    <row r="74" spans="1:14" ht="12.75" customHeight="1" hidden="1">
      <c r="A74" s="365"/>
      <c r="B74" s="365"/>
      <c r="C74" s="365">
        <v>1</v>
      </c>
      <c r="D74" s="365">
        <v>2</v>
      </c>
      <c r="E74" s="365">
        <v>3</v>
      </c>
      <c r="F74" s="365">
        <v>4</v>
      </c>
      <c r="G74" s="265">
        <v>5</v>
      </c>
      <c r="H74" s="265">
        <v>6</v>
      </c>
      <c r="I74" s="265">
        <v>7</v>
      </c>
      <c r="J74" s="265">
        <v>8</v>
      </c>
      <c r="K74" s="265">
        <v>9</v>
      </c>
      <c r="L74" s="265">
        <v>10</v>
      </c>
      <c r="M74" s="265">
        <v>11</v>
      </c>
      <c r="N74" s="265">
        <v>12</v>
      </c>
    </row>
    <row r="75" spans="1:14" ht="12.75" customHeight="1" hidden="1">
      <c r="A75" s="365"/>
      <c r="B75" s="365"/>
      <c r="C75" s="365">
        <v>30</v>
      </c>
      <c r="D75" s="365">
        <v>60</v>
      </c>
      <c r="E75" s="365">
        <v>90</v>
      </c>
      <c r="F75" s="365">
        <v>120</v>
      </c>
      <c r="G75" s="265">
        <v>150</v>
      </c>
      <c r="H75" s="265">
        <v>180</v>
      </c>
      <c r="I75" s="265">
        <v>210</v>
      </c>
      <c r="J75" s="265">
        <v>240</v>
      </c>
      <c r="K75" s="265">
        <v>270</v>
      </c>
      <c r="L75" s="265">
        <v>300</v>
      </c>
      <c r="M75" s="265">
        <v>330</v>
      </c>
      <c r="N75" s="265">
        <v>360</v>
      </c>
    </row>
    <row r="76" spans="1:14" ht="12.75" customHeight="1" hidden="1">
      <c r="A76" s="365">
        <f>SUM(I8:I9)</f>
        <v>0</v>
      </c>
      <c r="B76" s="381">
        <f>B8</f>
        <v>0</v>
      </c>
      <c r="C76" s="365">
        <f>IF($B76&gt;30,0,A$76/12)</f>
        <v>0</v>
      </c>
      <c r="D76" s="384">
        <f>IF($B76&gt;D$75,0,A$76/12)</f>
        <v>0</v>
      </c>
      <c r="E76" s="384">
        <f>IF($B76&gt;E$75,0,$A76/12)</f>
        <v>0</v>
      </c>
      <c r="F76" s="384">
        <f aca="true" t="shared" si="8" ref="F76:N79">IF($B76&gt;F$75,0,$A76/12)</f>
        <v>0</v>
      </c>
      <c r="G76" s="385">
        <f t="shared" si="8"/>
        <v>0</v>
      </c>
      <c r="H76" s="385">
        <f t="shared" si="8"/>
        <v>0</v>
      </c>
      <c r="I76" s="385">
        <f t="shared" si="8"/>
        <v>0</v>
      </c>
      <c r="J76" s="385">
        <f t="shared" si="8"/>
        <v>0</v>
      </c>
      <c r="K76" s="385">
        <f t="shared" si="8"/>
        <v>0</v>
      </c>
      <c r="L76" s="385">
        <f t="shared" si="8"/>
        <v>0</v>
      </c>
      <c r="M76" s="385">
        <f t="shared" si="8"/>
        <v>0</v>
      </c>
      <c r="N76" s="385">
        <f t="shared" si="8"/>
        <v>0</v>
      </c>
    </row>
    <row r="77" spans="1:14" ht="12.75" customHeight="1" hidden="1">
      <c r="A77" s="365">
        <f>I19+I18</f>
        <v>0</v>
      </c>
      <c r="B77" s="381">
        <f>B18</f>
        <v>0</v>
      </c>
      <c r="C77" s="365">
        <f>IF($B77&gt;30,0,A$76/12)</f>
        <v>0</v>
      </c>
      <c r="D77" s="384">
        <f>IF($B77&gt;D$75,0,A$76/12)</f>
        <v>0</v>
      </c>
      <c r="E77" s="384">
        <f>IF($B77&gt;E$75,0,$A77/12)</f>
        <v>0</v>
      </c>
      <c r="F77" s="384">
        <f t="shared" si="8"/>
        <v>0</v>
      </c>
      <c r="G77" s="385">
        <f t="shared" si="8"/>
        <v>0</v>
      </c>
      <c r="H77" s="385">
        <f t="shared" si="8"/>
        <v>0</v>
      </c>
      <c r="I77" s="385">
        <f t="shared" si="8"/>
        <v>0</v>
      </c>
      <c r="J77" s="385">
        <f t="shared" si="8"/>
        <v>0</v>
      </c>
      <c r="K77" s="385">
        <f t="shared" si="8"/>
        <v>0</v>
      </c>
      <c r="L77" s="385">
        <f t="shared" si="8"/>
        <v>0</v>
      </c>
      <c r="M77" s="385">
        <f t="shared" si="8"/>
        <v>0</v>
      </c>
      <c r="N77" s="385">
        <f t="shared" si="8"/>
        <v>0</v>
      </c>
    </row>
    <row r="78" spans="1:14" ht="12.75" customHeight="1" hidden="1">
      <c r="A78" s="365">
        <f>I29+I28</f>
        <v>0</v>
      </c>
      <c r="B78" s="381">
        <f>B28</f>
        <v>0</v>
      </c>
      <c r="C78" s="365">
        <f>IF($B78&gt;30,0,A$76/12)</f>
        <v>0</v>
      </c>
      <c r="D78" s="384">
        <f>IF($B78&gt;D$75,0,A$76/12)</f>
        <v>0</v>
      </c>
      <c r="E78" s="384">
        <f>IF($B78&gt;E$75,0,$A78/12)</f>
        <v>0</v>
      </c>
      <c r="F78" s="384">
        <f t="shared" si="8"/>
        <v>0</v>
      </c>
      <c r="G78" s="385">
        <f t="shared" si="8"/>
        <v>0</v>
      </c>
      <c r="H78" s="385">
        <f t="shared" si="8"/>
        <v>0</v>
      </c>
      <c r="I78" s="385">
        <f t="shared" si="8"/>
        <v>0</v>
      </c>
      <c r="J78" s="385">
        <f t="shared" si="8"/>
        <v>0</v>
      </c>
      <c r="K78" s="385">
        <f t="shared" si="8"/>
        <v>0</v>
      </c>
      <c r="L78" s="385">
        <f t="shared" si="8"/>
        <v>0</v>
      </c>
      <c r="M78" s="385">
        <f t="shared" si="8"/>
        <v>0</v>
      </c>
      <c r="N78" s="385">
        <f t="shared" si="8"/>
        <v>0</v>
      </c>
    </row>
    <row r="79" spans="1:14" ht="12.75" customHeight="1" hidden="1">
      <c r="A79" s="365">
        <f>I39+I38</f>
        <v>0</v>
      </c>
      <c r="B79" s="381">
        <f>B38</f>
        <v>0</v>
      </c>
      <c r="C79" s="365">
        <f>IF($B79&gt;30,0,A$76/12)</f>
        <v>0</v>
      </c>
      <c r="D79" s="384">
        <f>IF($B79&gt;D$75,0,A$76/12)</f>
        <v>0</v>
      </c>
      <c r="E79" s="384">
        <f>IF($B79&gt;E$75,0,$A79/12)</f>
        <v>0</v>
      </c>
      <c r="F79" s="384">
        <f t="shared" si="8"/>
        <v>0</v>
      </c>
      <c r="G79" s="385">
        <f t="shared" si="8"/>
        <v>0</v>
      </c>
      <c r="H79" s="385">
        <f t="shared" si="8"/>
        <v>0</v>
      </c>
      <c r="I79" s="385">
        <f t="shared" si="8"/>
        <v>0</v>
      </c>
      <c r="J79" s="385">
        <f t="shared" si="8"/>
        <v>0</v>
      </c>
      <c r="K79" s="385">
        <f t="shared" si="8"/>
        <v>0</v>
      </c>
      <c r="L79" s="385">
        <f t="shared" si="8"/>
        <v>0</v>
      </c>
      <c r="M79" s="385">
        <f t="shared" si="8"/>
        <v>0</v>
      </c>
      <c r="N79" s="385">
        <f t="shared" si="8"/>
        <v>0</v>
      </c>
    </row>
    <row r="80" spans="1:14" ht="12.75" customHeight="1" hidden="1">
      <c r="A80" s="365">
        <f>SUM(A76:A79)</f>
        <v>0</v>
      </c>
      <c r="B80" s="365"/>
      <c r="C80" s="365">
        <f>SUM(C76:C79)</f>
        <v>0</v>
      </c>
      <c r="D80" s="365">
        <f aca="true" t="shared" si="9" ref="D80:M80">SUM(D76:D79)</f>
        <v>0</v>
      </c>
      <c r="E80" s="365">
        <f t="shared" si="9"/>
        <v>0</v>
      </c>
      <c r="F80" s="365">
        <f t="shared" si="9"/>
        <v>0</v>
      </c>
      <c r="G80" s="265">
        <f t="shared" si="9"/>
        <v>0</v>
      </c>
      <c r="H80" s="265">
        <f t="shared" si="9"/>
        <v>0</v>
      </c>
      <c r="I80" s="265">
        <f t="shared" si="9"/>
        <v>0</v>
      </c>
      <c r="J80" s="265">
        <f t="shared" si="9"/>
        <v>0</v>
      </c>
      <c r="K80" s="265">
        <f t="shared" si="9"/>
        <v>0</v>
      </c>
      <c r="L80" s="265">
        <f t="shared" si="9"/>
        <v>0</v>
      </c>
      <c r="M80" s="265">
        <f t="shared" si="9"/>
        <v>0</v>
      </c>
      <c r="N80" s="265">
        <f>SUM(N76:N79)</f>
        <v>0</v>
      </c>
    </row>
    <row r="81" spans="1:6" ht="12.75" customHeight="1" hidden="1">
      <c r="A81" s="365"/>
      <c r="B81" s="365"/>
      <c r="C81" s="365"/>
      <c r="D81" s="365"/>
      <c r="E81" s="365"/>
      <c r="F81" s="365"/>
    </row>
    <row r="82" spans="1:15" ht="12.75" customHeight="1" hidden="1">
      <c r="A82" s="365"/>
      <c r="B82" s="365"/>
      <c r="C82" s="365"/>
      <c r="D82" s="365">
        <v>1</v>
      </c>
      <c r="E82" s="365">
        <v>2</v>
      </c>
      <c r="F82" s="365">
        <v>3</v>
      </c>
      <c r="G82" s="265">
        <v>4</v>
      </c>
      <c r="H82" s="265">
        <v>5</v>
      </c>
      <c r="I82" s="265">
        <v>6</v>
      </c>
      <c r="J82" s="265">
        <v>7</v>
      </c>
      <c r="K82" s="265">
        <v>8</v>
      </c>
      <c r="L82" s="265">
        <v>9</v>
      </c>
      <c r="M82" s="265">
        <v>10</v>
      </c>
      <c r="N82" s="265">
        <v>11</v>
      </c>
      <c r="O82" s="265">
        <v>12</v>
      </c>
    </row>
    <row r="83" spans="1:15" ht="12.75" customHeight="1" hidden="1">
      <c r="A83" s="386">
        <f>+Salaires!F9</f>
        <v>0</v>
      </c>
      <c r="B83" s="386">
        <f>+Salaires!F9</f>
        <v>0</v>
      </c>
      <c r="C83" s="386">
        <f>Salaires!C9</f>
        <v>12</v>
      </c>
      <c r="D83" s="365">
        <f>IF((13-$C83)&gt;D$82,0,$B83/$C83)</f>
        <v>0</v>
      </c>
      <c r="E83" s="365">
        <f aca="true" t="shared" si="10" ref="E83:O84">IF((13-$C83)&gt;E$82,0,$B83/$C83)</f>
        <v>0</v>
      </c>
      <c r="F83" s="365">
        <f t="shared" si="10"/>
        <v>0</v>
      </c>
      <c r="G83" s="265">
        <f t="shared" si="10"/>
        <v>0</v>
      </c>
      <c r="H83" s="265">
        <f t="shared" si="10"/>
        <v>0</v>
      </c>
      <c r="I83" s="265">
        <f t="shared" si="10"/>
        <v>0</v>
      </c>
      <c r="J83" s="265">
        <f t="shared" si="10"/>
        <v>0</v>
      </c>
      <c r="K83" s="265">
        <f t="shared" si="10"/>
        <v>0</v>
      </c>
      <c r="L83" s="265">
        <f t="shared" si="10"/>
        <v>0</v>
      </c>
      <c r="M83" s="265">
        <f t="shared" si="10"/>
        <v>0</v>
      </c>
      <c r="N83" s="265">
        <f>IF((13-$C83)&gt;N$82,0,$B83/$C83)</f>
        <v>0</v>
      </c>
      <c r="O83" s="265">
        <f t="shared" si="10"/>
        <v>0</v>
      </c>
    </row>
    <row r="84" spans="1:15" ht="12.75" customHeight="1" hidden="1">
      <c r="A84" s="386">
        <f>+Salaires!F10</f>
        <v>0</v>
      </c>
      <c r="B84" s="386">
        <f>+Salaires!F10</f>
        <v>0</v>
      </c>
      <c r="C84" s="386">
        <f>Salaires!C10</f>
        <v>12</v>
      </c>
      <c r="D84" s="365">
        <f aca="true" t="shared" si="11" ref="D84:O89">IF((13-$C84)&gt;D$82,0,$B84/$C84)</f>
        <v>0</v>
      </c>
      <c r="E84" s="365">
        <f t="shared" si="10"/>
        <v>0</v>
      </c>
      <c r="F84" s="365">
        <f t="shared" si="10"/>
        <v>0</v>
      </c>
      <c r="G84" s="265">
        <f t="shared" si="10"/>
        <v>0</v>
      </c>
      <c r="H84" s="265">
        <f t="shared" si="10"/>
        <v>0</v>
      </c>
      <c r="I84" s="265">
        <f t="shared" si="10"/>
        <v>0</v>
      </c>
      <c r="J84" s="265">
        <f t="shared" si="10"/>
        <v>0</v>
      </c>
      <c r="K84" s="265">
        <f t="shared" si="10"/>
        <v>0</v>
      </c>
      <c r="L84" s="265">
        <f t="shared" si="10"/>
        <v>0</v>
      </c>
      <c r="M84" s="265">
        <f t="shared" si="10"/>
        <v>0</v>
      </c>
      <c r="N84" s="265">
        <f t="shared" si="10"/>
        <v>0</v>
      </c>
      <c r="O84" s="265">
        <f t="shared" si="10"/>
        <v>0</v>
      </c>
    </row>
    <row r="85" spans="1:15" ht="12.75" customHeight="1" hidden="1">
      <c r="A85" s="386">
        <f>+Salaires!F11</f>
        <v>0</v>
      </c>
      <c r="B85" s="386">
        <f>+Salaires!F11</f>
        <v>0</v>
      </c>
      <c r="C85" s="386">
        <f>Salaires!C11</f>
        <v>0</v>
      </c>
      <c r="D85" s="365">
        <f t="shared" si="11"/>
        <v>0</v>
      </c>
      <c r="E85" s="365">
        <f t="shared" si="11"/>
        <v>0</v>
      </c>
      <c r="F85" s="365">
        <f t="shared" si="11"/>
        <v>0</v>
      </c>
      <c r="G85" s="265">
        <f t="shared" si="11"/>
        <v>0</v>
      </c>
      <c r="H85" s="265">
        <f t="shared" si="11"/>
        <v>0</v>
      </c>
      <c r="I85" s="265">
        <f t="shared" si="11"/>
        <v>0</v>
      </c>
      <c r="J85" s="265">
        <f t="shared" si="11"/>
        <v>0</v>
      </c>
      <c r="K85" s="265">
        <f t="shared" si="11"/>
        <v>0</v>
      </c>
      <c r="L85" s="265">
        <f t="shared" si="11"/>
        <v>0</v>
      </c>
      <c r="M85" s="265">
        <f t="shared" si="11"/>
        <v>0</v>
      </c>
      <c r="N85" s="265">
        <f t="shared" si="11"/>
        <v>0</v>
      </c>
      <c r="O85" s="265">
        <f t="shared" si="11"/>
        <v>0</v>
      </c>
    </row>
    <row r="86" spans="1:15" ht="12.75" customHeight="1" hidden="1">
      <c r="A86" s="386">
        <f>+Salaires!F12</f>
        <v>0</v>
      </c>
      <c r="B86" s="386">
        <f>+Salaires!F12</f>
        <v>0</v>
      </c>
      <c r="C86" s="386">
        <f>Salaires!C12</f>
        <v>0</v>
      </c>
      <c r="D86" s="365">
        <f t="shared" si="11"/>
        <v>0</v>
      </c>
      <c r="E86" s="365">
        <f t="shared" si="11"/>
        <v>0</v>
      </c>
      <c r="F86" s="365">
        <f t="shared" si="11"/>
        <v>0</v>
      </c>
      <c r="G86" s="265">
        <f t="shared" si="11"/>
        <v>0</v>
      </c>
      <c r="H86" s="265">
        <f t="shared" si="11"/>
        <v>0</v>
      </c>
      <c r="I86" s="265">
        <f t="shared" si="11"/>
        <v>0</v>
      </c>
      <c r="J86" s="265">
        <f t="shared" si="11"/>
        <v>0</v>
      </c>
      <c r="K86" s="265">
        <f t="shared" si="11"/>
        <v>0</v>
      </c>
      <c r="L86" s="265">
        <f t="shared" si="11"/>
        <v>0</v>
      </c>
      <c r="M86" s="265">
        <f t="shared" si="11"/>
        <v>0</v>
      </c>
      <c r="N86" s="265">
        <f t="shared" si="11"/>
        <v>0</v>
      </c>
      <c r="O86" s="265">
        <f t="shared" si="11"/>
        <v>0</v>
      </c>
    </row>
    <row r="87" spans="1:15" ht="12.75" customHeight="1" hidden="1">
      <c r="A87" s="386">
        <f>+Salaires!F13</f>
        <v>0</v>
      </c>
      <c r="B87" s="386">
        <f>+Salaires!F13</f>
        <v>0</v>
      </c>
      <c r="C87" s="386">
        <f>Salaires!C13</f>
        <v>0</v>
      </c>
      <c r="D87" s="365">
        <f t="shared" si="11"/>
        <v>0</v>
      </c>
      <c r="E87" s="365">
        <f t="shared" si="11"/>
        <v>0</v>
      </c>
      <c r="F87" s="365">
        <f t="shared" si="11"/>
        <v>0</v>
      </c>
      <c r="G87" s="265">
        <f t="shared" si="11"/>
        <v>0</v>
      </c>
      <c r="H87" s="265">
        <f t="shared" si="11"/>
        <v>0</v>
      </c>
      <c r="I87" s="265">
        <f t="shared" si="11"/>
        <v>0</v>
      </c>
      <c r="J87" s="265">
        <f t="shared" si="11"/>
        <v>0</v>
      </c>
      <c r="K87" s="265">
        <f t="shared" si="11"/>
        <v>0</v>
      </c>
      <c r="L87" s="265">
        <f t="shared" si="11"/>
        <v>0</v>
      </c>
      <c r="M87" s="265">
        <f t="shared" si="11"/>
        <v>0</v>
      </c>
      <c r="N87" s="265">
        <f t="shared" si="11"/>
        <v>0</v>
      </c>
      <c r="O87" s="265">
        <f t="shared" si="11"/>
        <v>0</v>
      </c>
    </row>
    <row r="88" spans="1:15" ht="12.75" customHeight="1" hidden="1">
      <c r="A88" s="386">
        <f>+Salaires!F14</f>
        <v>0</v>
      </c>
      <c r="B88" s="386">
        <f>+Salaires!F14</f>
        <v>0</v>
      </c>
      <c r="C88" s="386">
        <f>Salaires!C14</f>
        <v>0</v>
      </c>
      <c r="D88" s="365">
        <f t="shared" si="11"/>
        <v>0</v>
      </c>
      <c r="E88" s="365">
        <f t="shared" si="11"/>
        <v>0</v>
      </c>
      <c r="F88" s="365">
        <f t="shared" si="11"/>
        <v>0</v>
      </c>
      <c r="G88" s="265">
        <f t="shared" si="11"/>
        <v>0</v>
      </c>
      <c r="H88" s="265">
        <f t="shared" si="11"/>
        <v>0</v>
      </c>
      <c r="I88" s="265">
        <f t="shared" si="11"/>
        <v>0</v>
      </c>
      <c r="J88" s="265">
        <f t="shared" si="11"/>
        <v>0</v>
      </c>
      <c r="K88" s="265">
        <f t="shared" si="11"/>
        <v>0</v>
      </c>
      <c r="L88" s="265">
        <f t="shared" si="11"/>
        <v>0</v>
      </c>
      <c r="M88" s="265">
        <f t="shared" si="11"/>
        <v>0</v>
      </c>
      <c r="N88" s="265">
        <f t="shared" si="11"/>
        <v>0</v>
      </c>
      <c r="O88" s="265">
        <f t="shared" si="11"/>
        <v>0</v>
      </c>
    </row>
    <row r="89" spans="1:15" ht="12.75" customHeight="1" hidden="1">
      <c r="A89" s="386">
        <f>+Salaires!F15</f>
        <v>0</v>
      </c>
      <c r="B89" s="386">
        <f>+Salaires!F15</f>
        <v>0</v>
      </c>
      <c r="C89" s="386">
        <f>Salaires!C15</f>
        <v>0</v>
      </c>
      <c r="D89" s="365">
        <f t="shared" si="11"/>
        <v>0</v>
      </c>
      <c r="E89" s="365">
        <f t="shared" si="11"/>
        <v>0</v>
      </c>
      <c r="F89" s="365">
        <f t="shared" si="11"/>
        <v>0</v>
      </c>
      <c r="G89" s="265">
        <f t="shared" si="11"/>
        <v>0</v>
      </c>
      <c r="H89" s="265">
        <f t="shared" si="11"/>
        <v>0</v>
      </c>
      <c r="I89" s="265">
        <f t="shared" si="11"/>
        <v>0</v>
      </c>
      <c r="J89" s="265">
        <f t="shared" si="11"/>
        <v>0</v>
      </c>
      <c r="K89" s="265">
        <f t="shared" si="11"/>
        <v>0</v>
      </c>
      <c r="L89" s="265">
        <f t="shared" si="11"/>
        <v>0</v>
      </c>
      <c r="M89" s="265">
        <f t="shared" si="11"/>
        <v>0</v>
      </c>
      <c r="N89" s="265">
        <f t="shared" si="11"/>
        <v>0</v>
      </c>
      <c r="O89" s="265">
        <f t="shared" si="11"/>
        <v>0</v>
      </c>
    </row>
    <row r="90" spans="1:15" ht="12.75" customHeight="1" hidden="1">
      <c r="A90" s="386"/>
      <c r="B90" s="386">
        <f>SUM(B83:B89)</f>
        <v>0</v>
      </c>
      <c r="C90" s="386"/>
      <c r="D90" s="365">
        <f>SUM(D83:D89)</f>
        <v>0</v>
      </c>
      <c r="E90" s="365">
        <f aca="true" t="shared" si="12" ref="E90:O90">SUM(E83:E89)</f>
        <v>0</v>
      </c>
      <c r="F90" s="365">
        <f t="shared" si="12"/>
        <v>0</v>
      </c>
      <c r="G90" s="265">
        <f t="shared" si="12"/>
        <v>0</v>
      </c>
      <c r="H90" s="265">
        <f t="shared" si="12"/>
        <v>0</v>
      </c>
      <c r="I90" s="265">
        <f t="shared" si="12"/>
        <v>0</v>
      </c>
      <c r="J90" s="265">
        <f t="shared" si="12"/>
        <v>0</v>
      </c>
      <c r="K90" s="265">
        <f t="shared" si="12"/>
        <v>0</v>
      </c>
      <c r="L90" s="265">
        <f t="shared" si="12"/>
        <v>0</v>
      </c>
      <c r="M90" s="265">
        <f t="shared" si="12"/>
        <v>0</v>
      </c>
      <c r="N90" s="265">
        <f t="shared" si="12"/>
        <v>0</v>
      </c>
      <c r="O90" s="265">
        <f t="shared" si="12"/>
        <v>0</v>
      </c>
    </row>
    <row r="91" spans="1:15" s="5" customFormat="1" ht="12.75" customHeight="1" hidden="1">
      <c r="A91" s="365"/>
      <c r="B91" s="265">
        <f>SUM(D91:O91)</f>
        <v>0</v>
      </c>
      <c r="C91" s="365" t="s">
        <v>248</v>
      </c>
      <c r="D91" s="365">
        <f>D90*0.8</f>
        <v>0</v>
      </c>
      <c r="E91" s="365">
        <f aca="true" t="shared" si="13" ref="E91:O91">E90*0.8</f>
        <v>0</v>
      </c>
      <c r="F91" s="365">
        <f t="shared" si="13"/>
        <v>0</v>
      </c>
      <c r="G91" s="265">
        <f t="shared" si="13"/>
        <v>0</v>
      </c>
      <c r="H91" s="265">
        <f t="shared" si="13"/>
        <v>0</v>
      </c>
      <c r="I91" s="265">
        <f t="shared" si="13"/>
        <v>0</v>
      </c>
      <c r="J91" s="265">
        <f t="shared" si="13"/>
        <v>0</v>
      </c>
      <c r="K91" s="265">
        <f t="shared" si="13"/>
        <v>0</v>
      </c>
      <c r="L91" s="265">
        <f t="shared" si="13"/>
        <v>0</v>
      </c>
      <c r="M91" s="265">
        <f t="shared" si="13"/>
        <v>0</v>
      </c>
      <c r="N91" s="265">
        <f t="shared" si="13"/>
        <v>0</v>
      </c>
      <c r="O91" s="265">
        <f t="shared" si="13"/>
        <v>0</v>
      </c>
    </row>
    <row r="92" spans="1:15" ht="12.75" customHeight="1" hidden="1">
      <c r="A92" s="365"/>
      <c r="B92" s="265">
        <f>SUM(D92:O92)</f>
        <v>0</v>
      </c>
      <c r="C92" s="365" t="s">
        <v>249</v>
      </c>
      <c r="D92" s="365">
        <f>D90*0.2</f>
        <v>0</v>
      </c>
      <c r="E92" s="365">
        <f aca="true" t="shared" si="14" ref="E92:O92">E90*0.2</f>
        <v>0</v>
      </c>
      <c r="F92" s="365">
        <f t="shared" si="14"/>
        <v>0</v>
      </c>
      <c r="G92" s="265">
        <f t="shared" si="14"/>
        <v>0</v>
      </c>
      <c r="H92" s="265">
        <f t="shared" si="14"/>
        <v>0</v>
      </c>
      <c r="I92" s="265">
        <f t="shared" si="14"/>
        <v>0</v>
      </c>
      <c r="J92" s="265">
        <f t="shared" si="14"/>
        <v>0</v>
      </c>
      <c r="K92" s="265">
        <f t="shared" si="14"/>
        <v>0</v>
      </c>
      <c r="L92" s="265">
        <f t="shared" si="14"/>
        <v>0</v>
      </c>
      <c r="M92" s="265">
        <f t="shared" si="14"/>
        <v>0</v>
      </c>
      <c r="N92" s="265">
        <f t="shared" si="14"/>
        <v>0</v>
      </c>
      <c r="O92" s="265">
        <f t="shared" si="14"/>
        <v>0</v>
      </c>
    </row>
    <row r="93" spans="1:6" ht="12.75" customHeight="1" hidden="1">
      <c r="A93" s="365"/>
      <c r="B93" s="365"/>
      <c r="C93" s="365"/>
      <c r="D93" s="365"/>
      <c r="E93" s="365"/>
      <c r="F93" s="365"/>
    </row>
    <row r="94" spans="1:15" ht="12.75" customHeight="1" hidden="1">
      <c r="A94" s="365"/>
      <c r="B94" s="386">
        <f>Salaires!G9-B83</f>
        <v>0</v>
      </c>
      <c r="C94" s="386">
        <f>C83</f>
        <v>12</v>
      </c>
      <c r="D94" s="365">
        <f>IF((13-$C94)&gt;D$82,0,$B94/$C94)</f>
        <v>0</v>
      </c>
      <c r="E94" s="365">
        <f aca="true" t="shared" si="15" ref="E94:O94">IF((13-$C94)&gt;E$82,0,$B94/$C94)</f>
        <v>0</v>
      </c>
      <c r="F94" s="365">
        <f t="shared" si="15"/>
        <v>0</v>
      </c>
      <c r="G94" s="265">
        <f t="shared" si="15"/>
        <v>0</v>
      </c>
      <c r="H94" s="265">
        <f t="shared" si="15"/>
        <v>0</v>
      </c>
      <c r="I94" s="265">
        <f t="shared" si="15"/>
        <v>0</v>
      </c>
      <c r="J94" s="265">
        <f t="shared" si="15"/>
        <v>0</v>
      </c>
      <c r="K94" s="265">
        <f t="shared" si="15"/>
        <v>0</v>
      </c>
      <c r="L94" s="265">
        <f t="shared" si="15"/>
        <v>0</v>
      </c>
      <c r="M94" s="265">
        <f t="shared" si="15"/>
        <v>0</v>
      </c>
      <c r="N94" s="265">
        <f t="shared" si="15"/>
        <v>0</v>
      </c>
      <c r="O94" s="265">
        <f t="shared" si="15"/>
        <v>0</v>
      </c>
    </row>
    <row r="95" spans="1:15" ht="12.75" customHeight="1" hidden="1">
      <c r="A95" s="365"/>
      <c r="B95" s="386">
        <f>Salaires!G10-B84</f>
        <v>0</v>
      </c>
      <c r="C95" s="386">
        <f aca="true" t="shared" si="16" ref="C95:C100">C84</f>
        <v>12</v>
      </c>
      <c r="D95" s="365">
        <f aca="true" t="shared" si="17" ref="D95:O100">IF((13-$C95)&gt;D$82,0,$B95/$C95)</f>
        <v>0</v>
      </c>
      <c r="E95" s="365">
        <f t="shared" si="17"/>
        <v>0</v>
      </c>
      <c r="F95" s="365">
        <f t="shared" si="17"/>
        <v>0</v>
      </c>
      <c r="G95" s="265">
        <f t="shared" si="17"/>
        <v>0</v>
      </c>
      <c r="H95" s="265">
        <f t="shared" si="17"/>
        <v>0</v>
      </c>
      <c r="I95" s="265">
        <f t="shared" si="17"/>
        <v>0</v>
      </c>
      <c r="J95" s="265">
        <f t="shared" si="17"/>
        <v>0</v>
      </c>
      <c r="K95" s="265">
        <f t="shared" si="17"/>
        <v>0</v>
      </c>
      <c r="L95" s="265">
        <f t="shared" si="17"/>
        <v>0</v>
      </c>
      <c r="M95" s="265">
        <f t="shared" si="17"/>
        <v>0</v>
      </c>
      <c r="N95" s="265">
        <f t="shared" si="17"/>
        <v>0</v>
      </c>
      <c r="O95" s="265">
        <f t="shared" si="17"/>
        <v>0</v>
      </c>
    </row>
    <row r="96" spans="1:15" ht="12.75" customHeight="1" hidden="1">
      <c r="A96" s="365"/>
      <c r="B96" s="386">
        <f>Salaires!G11-B85</f>
        <v>0</v>
      </c>
      <c r="C96" s="386">
        <f t="shared" si="16"/>
        <v>0</v>
      </c>
      <c r="D96" s="365">
        <f t="shared" si="17"/>
        <v>0</v>
      </c>
      <c r="E96" s="365">
        <f t="shared" si="17"/>
        <v>0</v>
      </c>
      <c r="F96" s="365">
        <f t="shared" si="17"/>
        <v>0</v>
      </c>
      <c r="G96" s="265">
        <f t="shared" si="17"/>
        <v>0</v>
      </c>
      <c r="H96" s="265">
        <f t="shared" si="17"/>
        <v>0</v>
      </c>
      <c r="I96" s="265">
        <f t="shared" si="17"/>
        <v>0</v>
      </c>
      <c r="J96" s="265">
        <f t="shared" si="17"/>
        <v>0</v>
      </c>
      <c r="K96" s="265">
        <f t="shared" si="17"/>
        <v>0</v>
      </c>
      <c r="L96" s="265">
        <f t="shared" si="17"/>
        <v>0</v>
      </c>
      <c r="M96" s="265">
        <f t="shared" si="17"/>
        <v>0</v>
      </c>
      <c r="N96" s="265">
        <f t="shared" si="17"/>
        <v>0</v>
      </c>
      <c r="O96" s="265">
        <f t="shared" si="17"/>
        <v>0</v>
      </c>
    </row>
    <row r="97" spans="1:15" ht="12.75" customHeight="1" hidden="1">
      <c r="A97" s="365"/>
      <c r="B97" s="386">
        <f>Salaires!G12-B86</f>
        <v>0</v>
      </c>
      <c r="C97" s="386">
        <f t="shared" si="16"/>
        <v>0</v>
      </c>
      <c r="D97" s="365">
        <f t="shared" si="17"/>
        <v>0</v>
      </c>
      <c r="E97" s="365">
        <f t="shared" si="17"/>
        <v>0</v>
      </c>
      <c r="F97" s="365">
        <f t="shared" si="17"/>
        <v>0</v>
      </c>
      <c r="G97" s="265">
        <f t="shared" si="17"/>
        <v>0</v>
      </c>
      <c r="H97" s="265">
        <f t="shared" si="17"/>
        <v>0</v>
      </c>
      <c r="I97" s="265">
        <f t="shared" si="17"/>
        <v>0</v>
      </c>
      <c r="J97" s="265">
        <f t="shared" si="17"/>
        <v>0</v>
      </c>
      <c r="K97" s="265">
        <f t="shared" si="17"/>
        <v>0</v>
      </c>
      <c r="L97" s="265">
        <f t="shared" si="17"/>
        <v>0</v>
      </c>
      <c r="M97" s="265">
        <f t="shared" si="17"/>
        <v>0</v>
      </c>
      <c r="N97" s="265">
        <f t="shared" si="17"/>
        <v>0</v>
      </c>
      <c r="O97" s="265">
        <f t="shared" si="17"/>
        <v>0</v>
      </c>
    </row>
    <row r="98" spans="1:15" ht="12.75" customHeight="1" hidden="1">
      <c r="A98" s="365"/>
      <c r="B98" s="386">
        <f>Salaires!G13-B87</f>
        <v>0</v>
      </c>
      <c r="C98" s="386">
        <f t="shared" si="16"/>
        <v>0</v>
      </c>
      <c r="D98" s="365">
        <f t="shared" si="17"/>
        <v>0</v>
      </c>
      <c r="E98" s="365">
        <f t="shared" si="17"/>
        <v>0</v>
      </c>
      <c r="F98" s="365">
        <f t="shared" si="17"/>
        <v>0</v>
      </c>
      <c r="G98" s="265">
        <f t="shared" si="17"/>
        <v>0</v>
      </c>
      <c r="H98" s="265">
        <f t="shared" si="17"/>
        <v>0</v>
      </c>
      <c r="I98" s="265">
        <f t="shared" si="17"/>
        <v>0</v>
      </c>
      <c r="J98" s="265">
        <f t="shared" si="17"/>
        <v>0</v>
      </c>
      <c r="K98" s="265">
        <f t="shared" si="17"/>
        <v>0</v>
      </c>
      <c r="L98" s="265">
        <f t="shared" si="17"/>
        <v>0</v>
      </c>
      <c r="M98" s="265">
        <f t="shared" si="17"/>
        <v>0</v>
      </c>
      <c r="N98" s="265">
        <f t="shared" si="17"/>
        <v>0</v>
      </c>
      <c r="O98" s="265">
        <f t="shared" si="17"/>
        <v>0</v>
      </c>
    </row>
    <row r="99" spans="1:15" ht="12.75" customHeight="1" hidden="1">
      <c r="A99" s="365"/>
      <c r="B99" s="386">
        <f>Salaires!G14-B88</f>
        <v>0</v>
      </c>
      <c r="C99" s="386">
        <f t="shared" si="16"/>
        <v>0</v>
      </c>
      <c r="D99" s="365">
        <f t="shared" si="17"/>
        <v>0</v>
      </c>
      <c r="E99" s="365">
        <f t="shared" si="17"/>
        <v>0</v>
      </c>
      <c r="F99" s="365">
        <f t="shared" si="17"/>
        <v>0</v>
      </c>
      <c r="G99" s="265">
        <f t="shared" si="17"/>
        <v>0</v>
      </c>
      <c r="H99" s="265">
        <f t="shared" si="17"/>
        <v>0</v>
      </c>
      <c r="I99" s="265">
        <f t="shared" si="17"/>
        <v>0</v>
      </c>
      <c r="J99" s="265">
        <f t="shared" si="17"/>
        <v>0</v>
      </c>
      <c r="K99" s="265">
        <f t="shared" si="17"/>
        <v>0</v>
      </c>
      <c r="L99" s="265">
        <f t="shared" si="17"/>
        <v>0</v>
      </c>
      <c r="M99" s="265">
        <f t="shared" si="17"/>
        <v>0</v>
      </c>
      <c r="N99" s="265">
        <f t="shared" si="17"/>
        <v>0</v>
      </c>
      <c r="O99" s="265">
        <f t="shared" si="17"/>
        <v>0</v>
      </c>
    </row>
    <row r="100" spans="1:15" ht="12.75" customHeight="1" hidden="1">
      <c r="A100" s="365"/>
      <c r="B100" s="386">
        <f>Salaires!G15-B89</f>
        <v>0</v>
      </c>
      <c r="C100" s="386">
        <f t="shared" si="16"/>
        <v>0</v>
      </c>
      <c r="D100" s="365">
        <f t="shared" si="17"/>
        <v>0</v>
      </c>
      <c r="E100" s="365">
        <f t="shared" si="17"/>
        <v>0</v>
      </c>
      <c r="F100" s="365">
        <f t="shared" si="17"/>
        <v>0</v>
      </c>
      <c r="G100" s="265">
        <f t="shared" si="17"/>
        <v>0</v>
      </c>
      <c r="H100" s="265">
        <f t="shared" si="17"/>
        <v>0</v>
      </c>
      <c r="I100" s="265">
        <f t="shared" si="17"/>
        <v>0</v>
      </c>
      <c r="J100" s="265">
        <f t="shared" si="17"/>
        <v>0</v>
      </c>
      <c r="K100" s="265">
        <f t="shared" si="17"/>
        <v>0</v>
      </c>
      <c r="L100" s="265">
        <f t="shared" si="17"/>
        <v>0</v>
      </c>
      <c r="M100" s="265">
        <f t="shared" si="17"/>
        <v>0</v>
      </c>
      <c r="N100" s="265">
        <f t="shared" si="17"/>
        <v>0</v>
      </c>
      <c r="O100" s="265">
        <f t="shared" si="17"/>
        <v>0</v>
      </c>
    </row>
    <row r="101" spans="1:16" ht="12.75" customHeight="1" hidden="1">
      <c r="A101" s="365"/>
      <c r="B101" s="386">
        <f>SUM(B94:B100)</f>
        <v>0</v>
      </c>
      <c r="C101" s="365"/>
      <c r="D101" s="365">
        <f>SUM(D94:D100)</f>
        <v>0</v>
      </c>
      <c r="E101" s="365">
        <f aca="true" t="shared" si="18" ref="E101:M101">SUM(E94:E100)</f>
        <v>0</v>
      </c>
      <c r="F101" s="365">
        <f t="shared" si="18"/>
        <v>0</v>
      </c>
      <c r="G101" s="365">
        <f t="shared" si="18"/>
        <v>0</v>
      </c>
      <c r="H101" s="365">
        <f t="shared" si="18"/>
        <v>0</v>
      </c>
      <c r="I101" s="365">
        <f t="shared" si="18"/>
        <v>0</v>
      </c>
      <c r="J101" s="365">
        <f t="shared" si="18"/>
        <v>0</v>
      </c>
      <c r="K101" s="365">
        <f t="shared" si="18"/>
        <v>0</v>
      </c>
      <c r="L101" s="365">
        <f t="shared" si="18"/>
        <v>0</v>
      </c>
      <c r="M101" s="365">
        <f t="shared" si="18"/>
        <v>0</v>
      </c>
      <c r="N101" s="365">
        <f>SUM(N94:N100)</f>
        <v>0</v>
      </c>
      <c r="O101" s="365">
        <f>SUM(O94:O100)</f>
        <v>0</v>
      </c>
      <c r="P101" s="265">
        <f>SUM(M94:O100)+SUM(M92:O92)</f>
        <v>0</v>
      </c>
    </row>
    <row r="102" spans="1:16" ht="12.75" customHeight="1" hidden="1">
      <c r="A102" s="365"/>
      <c r="B102" s="365"/>
      <c r="C102" s="365"/>
      <c r="D102" s="365"/>
      <c r="E102" s="365">
        <f>D92+D101</f>
        <v>0</v>
      </c>
      <c r="F102" s="365">
        <f aca="true" t="shared" si="19" ref="F102:P102">E92+E101</f>
        <v>0</v>
      </c>
      <c r="G102" s="365">
        <f t="shared" si="19"/>
        <v>0</v>
      </c>
      <c r="H102" s="365">
        <f t="shared" si="19"/>
        <v>0</v>
      </c>
      <c r="I102" s="365">
        <f t="shared" si="19"/>
        <v>0</v>
      </c>
      <c r="J102" s="365">
        <f t="shared" si="19"/>
        <v>0</v>
      </c>
      <c r="K102" s="365">
        <f t="shared" si="19"/>
        <v>0</v>
      </c>
      <c r="L102" s="365">
        <f t="shared" si="19"/>
        <v>0</v>
      </c>
      <c r="M102" s="365">
        <f t="shared" si="19"/>
        <v>0</v>
      </c>
      <c r="N102" s="365">
        <f t="shared" si="19"/>
        <v>0</v>
      </c>
      <c r="O102" s="365">
        <f t="shared" si="19"/>
        <v>0</v>
      </c>
      <c r="P102" s="365">
        <f t="shared" si="19"/>
        <v>0</v>
      </c>
    </row>
    <row r="103" spans="1:13" ht="12.75" customHeight="1" hidden="1">
      <c r="A103" s="365"/>
      <c r="B103" s="386">
        <f>+B90+B101</f>
        <v>0</v>
      </c>
      <c r="C103" s="365"/>
      <c r="D103" s="365"/>
      <c r="E103" s="365"/>
      <c r="F103" s="365"/>
      <c r="G103" s="265">
        <f>SUM(E102:G102)</f>
        <v>0</v>
      </c>
      <c r="J103" s="265">
        <f>SUM(H102:J102)</f>
        <v>0</v>
      </c>
      <c r="M103" s="265">
        <f>SUM(K102:M102)</f>
        <v>0</v>
      </c>
    </row>
    <row r="104" spans="1:6" ht="12.75" customHeight="1" hidden="1">
      <c r="A104" s="365"/>
      <c r="B104" s="365"/>
      <c r="C104" s="365"/>
      <c r="D104" s="365"/>
      <c r="E104" s="365"/>
      <c r="F104" s="365"/>
    </row>
    <row r="105" spans="1:6" ht="12.75" customHeight="1" hidden="1">
      <c r="A105" s="365"/>
      <c r="B105" s="386">
        <f>B92+B101</f>
        <v>0</v>
      </c>
      <c r="C105" s="365"/>
      <c r="D105" s="365"/>
      <c r="E105" s="365"/>
      <c r="F105" s="365"/>
    </row>
    <row r="106" spans="1:6" ht="12.75" customHeight="1" hidden="1">
      <c r="A106" s="365"/>
      <c r="B106" s="365"/>
      <c r="C106" s="365"/>
      <c r="D106" s="365"/>
      <c r="E106" s="365"/>
      <c r="F106" s="365"/>
    </row>
    <row r="107" spans="1:6" ht="12.75" customHeight="1" hidden="1">
      <c r="A107" s="365"/>
      <c r="B107" s="365"/>
      <c r="C107" s="365"/>
      <c r="D107" s="365"/>
      <c r="E107" s="365"/>
      <c r="F107" s="365"/>
    </row>
    <row r="108" spans="1:6" ht="12.75" customHeight="1" hidden="1">
      <c r="A108" s="365"/>
      <c r="B108" s="365"/>
      <c r="C108" s="365"/>
      <c r="D108" s="365"/>
      <c r="E108" s="365"/>
      <c r="F108" s="365"/>
    </row>
    <row r="109" spans="1:6" ht="12.75" customHeight="1" hidden="1">
      <c r="A109" s="365"/>
      <c r="B109" s="365"/>
      <c r="C109" s="365"/>
      <c r="D109" s="365"/>
      <c r="E109" s="365"/>
      <c r="F109" s="365"/>
    </row>
    <row r="110" spans="1:6" ht="12.75" customHeight="1" hidden="1">
      <c r="A110" s="365"/>
      <c r="B110" s="365"/>
      <c r="C110" s="365"/>
      <c r="D110" s="365"/>
      <c r="E110" s="365"/>
      <c r="F110" s="365"/>
    </row>
    <row r="111" spans="1:6" ht="12.75" customHeight="1" hidden="1">
      <c r="A111" s="365"/>
      <c r="B111" s="365"/>
      <c r="C111" s="365"/>
      <c r="D111" s="365"/>
      <c r="E111" s="365"/>
      <c r="F111" s="365"/>
    </row>
    <row r="112" spans="1:6" ht="12.75" customHeight="1" hidden="1">
      <c r="A112" s="365"/>
      <c r="B112" s="365"/>
      <c r="C112" s="365"/>
      <c r="D112" s="365"/>
      <c r="E112" s="365"/>
      <c r="F112" s="365"/>
    </row>
    <row r="113" spans="1:6" ht="15.75" customHeight="1">
      <c r="A113" s="365"/>
      <c r="B113" s="365"/>
      <c r="C113" s="365"/>
      <c r="D113" s="365"/>
      <c r="E113" s="365"/>
      <c r="F113" s="365"/>
    </row>
    <row r="114" spans="1:6" ht="15.75" customHeight="1">
      <c r="A114" s="365"/>
      <c r="B114" s="365"/>
      <c r="C114" s="365"/>
      <c r="D114" s="365"/>
      <c r="E114" s="365"/>
      <c r="F114" s="365"/>
    </row>
    <row r="116" ht="15.75" customHeight="1">
      <c r="A116" s="387" t="s">
        <v>43</v>
      </c>
    </row>
  </sheetData>
  <sheetProtection sheet="1" objects="1" scenarios="1"/>
  <mergeCells count="5">
    <mergeCell ref="A1:F1"/>
    <mergeCell ref="B4:F4"/>
    <mergeCell ref="B14:F14"/>
    <mergeCell ref="B24:F24"/>
    <mergeCell ref="B34:F34"/>
  </mergeCells>
  <hyperlinks>
    <hyperlink ref="A116" location="Sommaire!A1" display="Retour sommaire"/>
  </hyperlinks>
  <printOptions/>
  <pageMargins left="0.7875" right="0.7875" top="0.5513888888888889" bottom="0.7083333333333334" header="0.5118055555555556" footer="0.47222222222222227"/>
  <pageSetup firstPageNumber="6" useFirstPageNumber="1" fitToHeight="1" fitToWidth="1" horizontalDpi="300" verticalDpi="300" orientation="portrait" paperSize="9"/>
  <headerFooter alignWithMargins="0">
    <oddFooter>&amp;C&amp;F&amp;RPage &amp;P</oddFooter>
  </headerFooter>
  <legacyDrawing r:id="rId2"/>
</worksheet>
</file>

<file path=xl/worksheets/sheet8.xml><?xml version="1.0" encoding="utf-8"?>
<worksheet xmlns="http://schemas.openxmlformats.org/spreadsheetml/2006/main" xmlns:r="http://schemas.openxmlformats.org/officeDocument/2006/relationships">
  <sheetPr codeName="Feuil9">
    <pageSetUpPr fitToPage="1"/>
  </sheetPr>
  <dimension ref="A1:E55"/>
  <sheetViews>
    <sheetView showGridLines="0" tabSelected="1" workbookViewId="0" topLeftCell="A1">
      <selection activeCell="B50" sqref="B50"/>
    </sheetView>
  </sheetViews>
  <sheetFormatPr defaultColWidth="11.421875" defaultRowHeight="12.75"/>
  <cols>
    <col min="1" max="1" width="37.421875" style="265" customWidth="1"/>
    <col min="2" max="2" width="18.7109375" style="265" customWidth="1"/>
    <col min="3" max="5" width="14.7109375" style="265" customWidth="1"/>
    <col min="6" max="16384" width="11.421875" style="265" customWidth="1"/>
  </cols>
  <sheetData>
    <row r="1" spans="1:5" ht="24" customHeight="1">
      <c r="A1" s="388" t="s">
        <v>250</v>
      </c>
      <c r="B1" s="388"/>
      <c r="C1" s="388"/>
      <c r="D1" s="388"/>
      <c r="E1" s="389"/>
    </row>
    <row r="3" spans="1:4" ht="12.75" customHeight="1">
      <c r="A3" s="390" t="s">
        <v>251</v>
      </c>
      <c r="B3" s="390"/>
      <c r="C3" s="390"/>
      <c r="D3" s="390"/>
    </row>
    <row r="4" spans="1:4" ht="15">
      <c r="A4" s="390"/>
      <c r="B4" s="390"/>
      <c r="C4" s="390"/>
      <c r="D4" s="390"/>
    </row>
    <row r="5" spans="1:4" ht="15">
      <c r="A5" s="390"/>
      <c r="B5" s="390"/>
      <c r="C5" s="390"/>
      <c r="D5" s="390"/>
    </row>
    <row r="6" spans="1:4" ht="15">
      <c r="A6" s="390"/>
      <c r="B6" s="390"/>
      <c r="C6" s="390"/>
      <c r="D6" s="390"/>
    </row>
    <row r="8" ht="15">
      <c r="A8" s="391" t="s">
        <v>252</v>
      </c>
    </row>
    <row r="9" ht="15">
      <c r="A9" s="265" t="s">
        <v>253</v>
      </c>
    </row>
    <row r="11" spans="2:4" ht="15">
      <c r="B11" s="392">
        <f>'Plan de financement'!B4</f>
        <v>2007</v>
      </c>
      <c r="C11" s="393">
        <f>B11+1</f>
        <v>2008</v>
      </c>
      <c r="D11" s="393">
        <f>C11+1</f>
        <v>2009</v>
      </c>
    </row>
    <row r="12" spans="1:4" ht="15">
      <c r="A12" s="360" t="s">
        <v>254</v>
      </c>
      <c r="B12" s="394"/>
      <c r="C12" s="394"/>
      <c r="D12" s="394"/>
    </row>
    <row r="13" spans="1:4" ht="15">
      <c r="A13" s="360" t="s">
        <v>255</v>
      </c>
      <c r="B13" s="394"/>
      <c r="C13" s="394"/>
      <c r="D13" s="394"/>
    </row>
    <row r="15" ht="15">
      <c r="A15" s="391" t="s">
        <v>256</v>
      </c>
    </row>
    <row r="16" ht="15">
      <c r="A16" s="265" t="s">
        <v>257</v>
      </c>
    </row>
    <row r="18" spans="2:4" ht="15">
      <c r="B18" s="393">
        <f>B11</f>
        <v>2007</v>
      </c>
      <c r="C18" s="393">
        <f>C11</f>
        <v>2008</v>
      </c>
      <c r="D18" s="393">
        <f>D11</f>
        <v>2009</v>
      </c>
    </row>
    <row r="19" spans="1:4" ht="15">
      <c r="A19" s="360" t="s">
        <v>258</v>
      </c>
      <c r="B19" s="394"/>
      <c r="C19" s="394"/>
      <c r="D19" s="394"/>
    </row>
    <row r="20" spans="1:4" ht="15">
      <c r="A20" s="360" t="s">
        <v>259</v>
      </c>
      <c r="B20" s="394"/>
      <c r="C20" s="394"/>
      <c r="D20" s="394"/>
    </row>
    <row r="21" spans="1:4" ht="15">
      <c r="A21" s="360" t="s">
        <v>260</v>
      </c>
      <c r="B21" s="394"/>
      <c r="C21" s="394"/>
      <c r="D21" s="394"/>
    </row>
    <row r="23" spans="1:4" ht="15">
      <c r="A23" s="265" t="s">
        <v>261</v>
      </c>
      <c r="D23" s="394"/>
    </row>
    <row r="24" ht="15">
      <c r="D24" s="395"/>
    </row>
    <row r="25" ht="15">
      <c r="A25" s="391" t="s">
        <v>262</v>
      </c>
    </row>
    <row r="26" spans="1:4" ht="15">
      <c r="A26" s="393" t="s">
        <v>263</v>
      </c>
      <c r="B26" s="393" t="s">
        <v>264</v>
      </c>
      <c r="C26" s="393" t="s">
        <v>265</v>
      </c>
      <c r="D26" s="393" t="s">
        <v>266</v>
      </c>
    </row>
    <row r="27" spans="1:4" ht="15">
      <c r="A27" s="360" t="s">
        <v>267</v>
      </c>
      <c r="B27" s="394"/>
      <c r="C27" s="394"/>
      <c r="D27" s="396"/>
    </row>
    <row r="28" spans="1:4" ht="15">
      <c r="A28" s="360" t="s">
        <v>268</v>
      </c>
      <c r="B28" s="394"/>
      <c r="C28" s="394"/>
      <c r="D28" s="396"/>
    </row>
    <row r="29" spans="1:4" ht="15">
      <c r="A29" s="360" t="s">
        <v>269</v>
      </c>
      <c r="B29" s="394"/>
      <c r="C29" s="394"/>
      <c r="D29" s="396"/>
    </row>
    <row r="30" spans="1:4" ht="15">
      <c r="A30" s="360" t="s">
        <v>270</v>
      </c>
      <c r="B30" s="394"/>
      <c r="C30" s="394"/>
      <c r="D30" s="396"/>
    </row>
    <row r="31" spans="1:4" ht="15">
      <c r="A31" s="360" t="s">
        <v>106</v>
      </c>
      <c r="B31" s="394"/>
      <c r="C31" s="394"/>
      <c r="D31" s="396"/>
    </row>
    <row r="32" spans="1:4" ht="15">
      <c r="A32" s="360" t="s">
        <v>107</v>
      </c>
      <c r="B32" s="394"/>
      <c r="C32" s="394"/>
      <c r="D32" s="396"/>
    </row>
    <row r="33" spans="1:4" ht="15">
      <c r="A33" s="360" t="s">
        <v>108</v>
      </c>
      <c r="B33" s="394"/>
      <c r="C33" s="394"/>
      <c r="D33" s="396"/>
    </row>
    <row r="34" spans="1:4" ht="15">
      <c r="A34" s="360" t="s">
        <v>109</v>
      </c>
      <c r="B34" s="394"/>
      <c r="C34" s="394"/>
      <c r="D34" s="396"/>
    </row>
    <row r="35" spans="1:4" ht="15">
      <c r="A35" s="360" t="s">
        <v>271</v>
      </c>
      <c r="B35" s="394"/>
      <c r="C35" s="394"/>
      <c r="D35" s="396"/>
    </row>
    <row r="36" spans="1:4" ht="15">
      <c r="A36" s="360" t="s">
        <v>272</v>
      </c>
      <c r="B36" s="394"/>
      <c r="C36" s="394"/>
      <c r="D36" s="396"/>
    </row>
    <row r="37" spans="1:4" ht="15">
      <c r="A37" s="360" t="s">
        <v>273</v>
      </c>
      <c r="B37" s="394"/>
      <c r="C37" s="394"/>
      <c r="D37" s="396"/>
    </row>
    <row r="38" spans="1:4" ht="15">
      <c r="A38" s="360" t="s">
        <v>274</v>
      </c>
      <c r="B38" s="394"/>
      <c r="C38" s="394"/>
      <c r="D38" s="396"/>
    </row>
    <row r="40" ht="15">
      <c r="A40" s="397" t="s">
        <v>275</v>
      </c>
    </row>
    <row r="41" ht="15">
      <c r="A41" s="397" t="s">
        <v>276</v>
      </c>
    </row>
    <row r="42" spans="1:2" ht="15">
      <c r="A42" s="398" t="s">
        <v>30</v>
      </c>
      <c r="B42" s="399">
        <v>300</v>
      </c>
    </row>
    <row r="43" spans="1:2" ht="15">
      <c r="A43" s="398" t="s">
        <v>31</v>
      </c>
      <c r="B43" s="399">
        <v>90</v>
      </c>
    </row>
    <row r="44" spans="1:2" ht="15">
      <c r="A44" s="400" t="s">
        <v>32</v>
      </c>
      <c r="B44" s="399">
        <v>120</v>
      </c>
    </row>
    <row r="45" spans="1:2" ht="15">
      <c r="A45" s="400" t="s">
        <v>33</v>
      </c>
      <c r="B45" s="399">
        <v>100</v>
      </c>
    </row>
    <row r="46" spans="1:2" ht="15">
      <c r="A46" s="400" t="s">
        <v>34</v>
      </c>
      <c r="B46" s="399">
        <v>60</v>
      </c>
    </row>
    <row r="47" spans="1:2" ht="15">
      <c r="A47" s="400" t="s">
        <v>53</v>
      </c>
      <c r="B47" s="399">
        <v>30</v>
      </c>
    </row>
    <row r="50" spans="1:2" ht="15">
      <c r="A50" s="400" t="s">
        <v>277</v>
      </c>
      <c r="B50" s="401">
        <f>8.3*151.57</f>
        <v>1258.031</v>
      </c>
    </row>
    <row r="55" ht="15">
      <c r="A55" s="387" t="s">
        <v>43</v>
      </c>
    </row>
  </sheetData>
  <sheetProtection sheet="1" objects="1" scenarios="1"/>
  <mergeCells count="2">
    <mergeCell ref="A1:D1"/>
    <mergeCell ref="A3:D6"/>
  </mergeCells>
  <hyperlinks>
    <hyperlink ref="A55" location="Sommaire!A1" display="Retour sommaire"/>
  </hyperlinks>
  <printOptions/>
  <pageMargins left="0.8597222222222223" right="0.42986111111111114" top="0.44027777777777777" bottom="0.7701388888888889" header="0.5118055555555556" footer="0.49236111111111114"/>
  <pageSetup firstPageNumber="7" useFirstPageNumber="1" fitToHeight="1" fitToWidth="1" horizontalDpi="300" verticalDpi="300" orientation="portrait" paperSize="9"/>
  <headerFooter alignWithMargins="0">
    <oddFooter>&amp;C&amp;F&amp;RPage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Chambre régionale de l'économie</dc:creator>
  <cp:keywords/>
  <dc:description/>
  <cp:lastModifiedBy>GD</cp:lastModifiedBy>
  <cp:lastPrinted>2006-05-09T11:29:16Z</cp:lastPrinted>
  <dcterms:created xsi:type="dcterms:W3CDTF">1999-05-20T15:05:05Z</dcterms:created>
  <dcterms:modified xsi:type="dcterms:W3CDTF">2007-01-08T15:07:22Z</dcterms:modified>
  <cp:category/>
  <cp:version/>
  <cp:contentType/>
  <cp:contentStatus/>
  <cp:revision>1</cp:revision>
</cp:coreProperties>
</file>